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4436" windowHeight="8436" tabRatio="877" firstSheet="3" activeTab="9"/>
  </bookViews>
  <sheets>
    <sheet name="Explanation of Calculations" sheetId="6" r:id="rId1"/>
    <sheet name="Pasture Production Lookup" sheetId="7" r:id="rId2"/>
    <sheet name="Steer Intake" sheetId="10" r:id="rId3"/>
    <sheet name="Pasture Sizes" sheetId="11" r:id="rId4"/>
    <sheet name="Daily Residual" sheetId="15" r:id="rId5"/>
    <sheet name="Daily Biomass Sandy" sheetId="8" r:id="rId6"/>
    <sheet name="Daily Biomass Mixed" sheetId="12" r:id="rId7"/>
    <sheet name="Daily Biomass Loamy" sheetId="13" r:id="rId8"/>
    <sheet name="Daily by Pasture" sheetId="14" r:id="rId9"/>
    <sheet name="Master" sheetId="18" r:id="rId10"/>
  </sheets>
  <definedNames>
    <definedName name="_xlnm._FilterDatabase" localSheetId="9" hidden="1">Master!$P$3:$R$13</definedName>
    <definedName name="Crossroads">'Daily by Pasture'!$AG$2:$AI$142</definedName>
    <definedName name="DailyIntake">'Daily by Pasture'!$D$3:$D$142</definedName>
    <definedName name="Date">'Daily by Pasture'!$C$3:$C$142</definedName>
    <definedName name="Elm">'Daily by Pasture'!$I$2:$K$142</definedName>
    <definedName name="Headquarters">'Daily by Pasture'!$AC$2:$AE$142</definedName>
    <definedName name="Highway">'Daily by Pasture'!$U$2:$W$142</definedName>
    <definedName name="Hilltank">'Daily by Pasture'!$Y$2:$AA$142</definedName>
    <definedName name="Nighthawk">'Daily by Pasture'!$Q$2:$S$142</definedName>
    <definedName name="PastureInfo">Master!$P$4:$R$13</definedName>
    <definedName name="PastureOrder">Master!$K$4:$K$13</definedName>
    <definedName name="Ridgeline">'Daily by Pasture'!$AO$2:$AQ$142</definedName>
    <definedName name="SaltFlat">'Daily by Pasture'!$E$2:$G$142</definedName>
    <definedName name="Snowfence">'Daily by Pasture'!$M$2:$O$142</definedName>
    <definedName name="South">'Daily by Pasture'!$AK$2:$AM$142</definedName>
    <definedName name="Thresholds">Master!$T$3:$U$5</definedName>
  </definedNames>
  <calcPr calcId="145621"/>
</workbook>
</file>

<file path=xl/calcChain.xml><?xml version="1.0" encoding="utf-8"?>
<calcChain xmlns="http://schemas.openxmlformats.org/spreadsheetml/2006/main">
  <c r="C141" i="8" l="1"/>
  <c r="C112" i="8"/>
  <c r="C113" i="8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11" i="8"/>
  <c r="C81" i="8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80" i="8"/>
  <c r="C50" i="8"/>
  <c r="C51" i="8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49" i="8"/>
  <c r="C22" i="8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20" i="8"/>
  <c r="C21" i="8"/>
  <c r="C19" i="8"/>
  <c r="C5" i="8"/>
  <c r="C6" i="8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4" i="8"/>
  <c r="C3" i="8"/>
  <c r="C2" i="8"/>
  <c r="C2" i="13" l="1"/>
  <c r="C3" i="13" s="1"/>
  <c r="C4" i="13" s="1"/>
  <c r="C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2" i="12"/>
  <c r="C3" i="12" s="1"/>
  <c r="C4" i="12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C106" i="12" s="1"/>
  <c r="C107" i="12" s="1"/>
  <c r="C108" i="12" s="1"/>
  <c r="C109" i="12" s="1"/>
  <c r="C110" i="12" s="1"/>
  <c r="C111" i="12" s="1"/>
  <c r="C112" i="12" s="1"/>
  <c r="C113" i="12" s="1"/>
  <c r="C114" i="12" s="1"/>
  <c r="C115" i="12" s="1"/>
  <c r="C116" i="12" s="1"/>
  <c r="C117" i="12" s="1"/>
  <c r="C118" i="12" s="1"/>
  <c r="C119" i="12" s="1"/>
  <c r="C120" i="12" s="1"/>
  <c r="C121" i="12" s="1"/>
  <c r="C122" i="12" s="1"/>
  <c r="C123" i="12" s="1"/>
  <c r="C124" i="12" s="1"/>
  <c r="C125" i="12" s="1"/>
  <c r="C126" i="12" s="1"/>
  <c r="C127" i="12" s="1"/>
  <c r="C128" i="12" s="1"/>
  <c r="C129" i="12" s="1"/>
  <c r="C130" i="12" s="1"/>
  <c r="C131" i="12" s="1"/>
  <c r="C132" i="12" s="1"/>
  <c r="C133" i="12" s="1"/>
  <c r="C134" i="12" s="1"/>
  <c r="C135" i="12" s="1"/>
  <c r="C136" i="12" s="1"/>
  <c r="C137" i="12" s="1"/>
  <c r="C138" i="12" s="1"/>
  <c r="C139" i="12" s="1"/>
  <c r="C140" i="12" s="1"/>
  <c r="C141" i="12" s="1"/>
  <c r="H22" i="13"/>
  <c r="H21" i="13"/>
  <c r="H20" i="13"/>
  <c r="H19" i="13"/>
  <c r="H18" i="13"/>
  <c r="H17" i="13"/>
  <c r="H16" i="13"/>
  <c r="H15" i="13"/>
  <c r="H14" i="13"/>
  <c r="H13" i="13"/>
  <c r="H12" i="13"/>
  <c r="H11" i="13"/>
  <c r="G23" i="12"/>
  <c r="F32" i="8"/>
  <c r="L4" i="18" l="1"/>
  <c r="A2" i="18" l="1"/>
  <c r="D2" i="18"/>
  <c r="C2" i="18" l="1"/>
  <c r="D3" i="10"/>
  <c r="AA142" i="14" l="1"/>
  <c r="W142" i="14"/>
  <c r="S142" i="14"/>
  <c r="C4" i="14" l="1"/>
  <c r="J14" i="15"/>
  <c r="J12" i="15"/>
  <c r="J10" i="15"/>
  <c r="E3" i="15"/>
  <c r="H3" i="15" s="1"/>
  <c r="D3" i="15"/>
  <c r="C5" i="14" l="1"/>
  <c r="C6" i="14" l="1"/>
  <c r="C7" i="14" l="1"/>
  <c r="F2" i="10"/>
  <c r="D3" i="14" s="1"/>
  <c r="F2" i="18" s="1"/>
  <c r="F5" i="15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4" i="15"/>
  <c r="C8" i="14" l="1"/>
  <c r="C53" i="15"/>
  <c r="C21" i="15"/>
  <c r="C5" i="15"/>
  <c r="G3" i="15"/>
  <c r="J7" i="15"/>
  <c r="D4" i="15"/>
  <c r="D5" i="15" s="1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D51" i="15" s="1"/>
  <c r="D52" i="15" s="1"/>
  <c r="D53" i="15" s="1"/>
  <c r="D54" i="15" s="1"/>
  <c r="D55" i="15" s="1"/>
  <c r="D56" i="15" s="1"/>
  <c r="D57" i="15" s="1"/>
  <c r="D58" i="15" s="1"/>
  <c r="D59" i="15" s="1"/>
  <c r="D60" i="15" s="1"/>
  <c r="D61" i="15" s="1"/>
  <c r="D62" i="15" s="1"/>
  <c r="D63" i="15" s="1"/>
  <c r="D64" i="15" s="1"/>
  <c r="D65" i="15" s="1"/>
  <c r="D66" i="15" s="1"/>
  <c r="D67" i="15" s="1"/>
  <c r="D68" i="15" s="1"/>
  <c r="D69" i="15" s="1"/>
  <c r="D70" i="15" s="1"/>
  <c r="D71" i="15" s="1"/>
  <c r="D72" i="15" s="1"/>
  <c r="D73" i="15" s="1"/>
  <c r="D74" i="15" s="1"/>
  <c r="D75" i="15" s="1"/>
  <c r="D76" i="15" s="1"/>
  <c r="D77" i="15" s="1"/>
  <c r="D78" i="15" s="1"/>
  <c r="D79" i="15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C9" i="14" l="1"/>
  <c r="C23" i="15"/>
  <c r="C44" i="15"/>
  <c r="C42" i="15"/>
  <c r="C34" i="15"/>
  <c r="C20" i="15"/>
  <c r="C26" i="15"/>
  <c r="C48" i="15"/>
  <c r="C24" i="15"/>
  <c r="C12" i="15"/>
  <c r="C39" i="15"/>
  <c r="C19" i="15"/>
  <c r="C40" i="15"/>
  <c r="C4" i="15"/>
  <c r="E4" i="15" s="1"/>
  <c r="C38" i="15"/>
  <c r="C47" i="15"/>
  <c r="C32" i="15"/>
  <c r="C3" i="15"/>
  <c r="C46" i="15"/>
  <c r="C31" i="15"/>
  <c r="C136" i="15"/>
  <c r="C128" i="15"/>
  <c r="C112" i="15"/>
  <c r="C96" i="15"/>
  <c r="C80" i="15"/>
  <c r="C72" i="15"/>
  <c r="C135" i="15"/>
  <c r="C119" i="15"/>
  <c r="C103" i="15"/>
  <c r="C87" i="15"/>
  <c r="C71" i="15"/>
  <c r="C55" i="15"/>
  <c r="C36" i="15"/>
  <c r="C28" i="15"/>
  <c r="C140" i="15"/>
  <c r="C132" i="15"/>
  <c r="C124" i="15"/>
  <c r="C116" i="15"/>
  <c r="C108" i="15"/>
  <c r="C100" i="15"/>
  <c r="C92" i="15"/>
  <c r="C84" i="15"/>
  <c r="C76" i="15"/>
  <c r="C68" i="15"/>
  <c r="C60" i="15"/>
  <c r="C52" i="15"/>
  <c r="C43" i="15"/>
  <c r="C35" i="15"/>
  <c r="C27" i="15"/>
  <c r="C139" i="15"/>
  <c r="C131" i="15"/>
  <c r="C123" i="15"/>
  <c r="C115" i="15"/>
  <c r="C107" i="15"/>
  <c r="C99" i="15"/>
  <c r="C91" i="15"/>
  <c r="C83" i="15"/>
  <c r="C75" i="15"/>
  <c r="C67" i="15"/>
  <c r="C59" i="15"/>
  <c r="C51" i="15"/>
  <c r="C120" i="15"/>
  <c r="C104" i="15"/>
  <c r="C88" i="15"/>
  <c r="C56" i="15"/>
  <c r="C138" i="15"/>
  <c r="C130" i="15"/>
  <c r="C122" i="15"/>
  <c r="C114" i="15"/>
  <c r="C106" i="15"/>
  <c r="C98" i="15"/>
  <c r="C90" i="15"/>
  <c r="C82" i="15"/>
  <c r="C74" i="15"/>
  <c r="C66" i="15"/>
  <c r="C58" i="15"/>
  <c r="C49" i="15"/>
  <c r="C41" i="15"/>
  <c r="C33" i="15"/>
  <c r="C25" i="15"/>
  <c r="C137" i="15"/>
  <c r="C129" i="15"/>
  <c r="C121" i="15"/>
  <c r="C113" i="15"/>
  <c r="C105" i="15"/>
  <c r="C97" i="15"/>
  <c r="C89" i="15"/>
  <c r="C81" i="15"/>
  <c r="C73" i="15"/>
  <c r="C65" i="15"/>
  <c r="C57" i="15"/>
  <c r="C64" i="15"/>
  <c r="C50" i="15"/>
  <c r="C127" i="15"/>
  <c r="C111" i="15"/>
  <c r="C95" i="15"/>
  <c r="C79" i="15"/>
  <c r="C63" i="15"/>
  <c r="C30" i="15"/>
  <c r="C22" i="15"/>
  <c r="C142" i="15"/>
  <c r="C134" i="15"/>
  <c r="C126" i="15"/>
  <c r="C118" i="15"/>
  <c r="C110" i="15"/>
  <c r="C102" i="15"/>
  <c r="C94" i="15"/>
  <c r="C86" i="15"/>
  <c r="C78" i="15"/>
  <c r="C70" i="15"/>
  <c r="C62" i="15"/>
  <c r="C54" i="15"/>
  <c r="C11" i="15"/>
  <c r="C45" i="15"/>
  <c r="C37" i="15"/>
  <c r="C29" i="15"/>
  <c r="C141" i="15"/>
  <c r="C133" i="15"/>
  <c r="C125" i="15"/>
  <c r="C117" i="15"/>
  <c r="C109" i="15"/>
  <c r="C101" i="15"/>
  <c r="C93" i="15"/>
  <c r="C85" i="15"/>
  <c r="C77" i="15"/>
  <c r="C69" i="15"/>
  <c r="C61" i="15"/>
  <c r="C18" i="15"/>
  <c r="C10" i="15"/>
  <c r="C17" i="15"/>
  <c r="C9" i="15"/>
  <c r="C16" i="15"/>
  <c r="C8" i="15"/>
  <c r="C15" i="15"/>
  <c r="C7" i="15"/>
  <c r="C14" i="15"/>
  <c r="C6" i="15"/>
  <c r="C13" i="15"/>
  <c r="C10" i="14" l="1"/>
  <c r="G4" i="15"/>
  <c r="H4" i="15"/>
  <c r="E5" i="15"/>
  <c r="G23" i="13"/>
  <c r="H23" i="13"/>
  <c r="F2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H12" i="12"/>
  <c r="H13" i="12"/>
  <c r="H14" i="12"/>
  <c r="H15" i="12"/>
  <c r="H16" i="12"/>
  <c r="H17" i="12"/>
  <c r="H18" i="12"/>
  <c r="H19" i="12"/>
  <c r="H20" i="12"/>
  <c r="H21" i="12"/>
  <c r="H22" i="12"/>
  <c r="H11" i="12"/>
  <c r="B3" i="12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H12" i="11"/>
  <c r="H3" i="11"/>
  <c r="H4" i="11"/>
  <c r="H5" i="11"/>
  <c r="H6" i="11"/>
  <c r="H7" i="11"/>
  <c r="H10" i="11"/>
  <c r="H8" i="11"/>
  <c r="H9" i="11"/>
  <c r="H11" i="11"/>
  <c r="W4" i="14" l="1"/>
  <c r="AA4" i="14"/>
  <c r="S4" i="14"/>
  <c r="AA3" i="14"/>
  <c r="S3" i="14"/>
  <c r="W3" i="14"/>
  <c r="C11" i="14"/>
  <c r="G5" i="15"/>
  <c r="H5" i="15"/>
  <c r="E6" i="15"/>
  <c r="H14" i="11"/>
  <c r="E2" i="10"/>
  <c r="C3" i="10"/>
  <c r="C4" i="10" s="1"/>
  <c r="AA5" i="14" l="1"/>
  <c r="S5" i="14"/>
  <c r="W5" i="14"/>
  <c r="AQ3" i="14"/>
  <c r="AI3" i="14"/>
  <c r="AM3" i="14"/>
  <c r="AE3" i="14"/>
  <c r="C12" i="14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G6" i="15"/>
  <c r="H6" i="15"/>
  <c r="E7" i="15"/>
  <c r="C5" i="10"/>
  <c r="AA6" i="14" l="1"/>
  <c r="S6" i="14"/>
  <c r="W6" i="14"/>
  <c r="AE4" i="14"/>
  <c r="AM4" i="14"/>
  <c r="AI4" i="14"/>
  <c r="AQ4" i="14"/>
  <c r="G7" i="15"/>
  <c r="H7" i="15"/>
  <c r="E8" i="15"/>
  <c r="C6" i="10"/>
  <c r="AA7" i="14" l="1"/>
  <c r="S7" i="14"/>
  <c r="W7" i="14"/>
  <c r="AQ5" i="14"/>
  <c r="AI5" i="14"/>
  <c r="AE5" i="14"/>
  <c r="AM5" i="14"/>
  <c r="G8" i="15"/>
  <c r="H8" i="15"/>
  <c r="E9" i="15"/>
  <c r="C7" i="10"/>
  <c r="AA8" i="14" l="1"/>
  <c r="S8" i="14"/>
  <c r="W8" i="14"/>
  <c r="AQ6" i="14"/>
  <c r="AI6" i="14"/>
  <c r="AE6" i="14"/>
  <c r="AM6" i="14"/>
  <c r="G9" i="15"/>
  <c r="H9" i="15"/>
  <c r="E10" i="15"/>
  <c r="C8" i="10"/>
  <c r="W9" i="14" l="1"/>
  <c r="S9" i="14"/>
  <c r="AA9" i="14"/>
  <c r="AQ7" i="14"/>
  <c r="AI7" i="14"/>
  <c r="AM7" i="14"/>
  <c r="AE7" i="14"/>
  <c r="G10" i="15"/>
  <c r="H10" i="15"/>
  <c r="E11" i="15"/>
  <c r="C9" i="10"/>
  <c r="W10" i="14" l="1"/>
  <c r="AA10" i="14"/>
  <c r="S10" i="14"/>
  <c r="AQ8" i="14"/>
  <c r="AM8" i="14"/>
  <c r="AE8" i="14"/>
  <c r="AI8" i="14"/>
  <c r="G11" i="15"/>
  <c r="H11" i="15"/>
  <c r="E12" i="15"/>
  <c r="C10" i="10"/>
  <c r="W11" i="14" l="1"/>
  <c r="AA11" i="14"/>
  <c r="S11" i="14"/>
  <c r="AM9" i="14"/>
  <c r="AE9" i="14"/>
  <c r="AQ9" i="14"/>
  <c r="AI9" i="14"/>
  <c r="G12" i="15"/>
  <c r="H12" i="15"/>
  <c r="E13" i="15"/>
  <c r="C11" i="10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W12" i="14" l="1"/>
  <c r="AA12" i="14"/>
  <c r="S12" i="14"/>
  <c r="AM10" i="14"/>
  <c r="AE10" i="14"/>
  <c r="AQ10" i="14"/>
  <c r="AI10" i="14"/>
  <c r="G13" i="15"/>
  <c r="H13" i="15"/>
  <c r="D4" i="10"/>
  <c r="F3" i="10"/>
  <c r="D4" i="14" s="1"/>
  <c r="E3" i="10"/>
  <c r="E14" i="15"/>
  <c r="C12" i="10"/>
  <c r="AA13" i="14" l="1"/>
  <c r="S13" i="14"/>
  <c r="W13" i="14"/>
  <c r="AM11" i="14"/>
  <c r="AE11" i="14"/>
  <c r="AQ11" i="14"/>
  <c r="AI11" i="14"/>
  <c r="G14" i="15"/>
  <c r="H14" i="15"/>
  <c r="D5" i="10"/>
  <c r="F4" i="10"/>
  <c r="D5" i="14" s="1"/>
  <c r="E4" i="10"/>
  <c r="E15" i="15"/>
  <c r="C13" i="10"/>
  <c r="AA14" i="14" l="1"/>
  <c r="W14" i="14"/>
  <c r="S14" i="14"/>
  <c r="AI12" i="14"/>
  <c r="AE12" i="14"/>
  <c r="AM12" i="14"/>
  <c r="AQ12" i="14"/>
  <c r="G15" i="15"/>
  <c r="H15" i="15"/>
  <c r="D6" i="10"/>
  <c r="F5" i="10"/>
  <c r="D6" i="14" s="1"/>
  <c r="E5" i="10"/>
  <c r="E16" i="15"/>
  <c r="C14" i="10"/>
  <c r="AA15" i="14" l="1"/>
  <c r="S15" i="14"/>
  <c r="W15" i="14"/>
  <c r="AQ13" i="14"/>
  <c r="AI13" i="14"/>
  <c r="AM13" i="14"/>
  <c r="AE13" i="14"/>
  <c r="G16" i="15"/>
  <c r="H16" i="15"/>
  <c r="D7" i="10"/>
  <c r="F6" i="10"/>
  <c r="D7" i="14" s="1"/>
  <c r="E6" i="10"/>
  <c r="E17" i="15"/>
  <c r="C15" i="10"/>
  <c r="AA16" i="14" l="1"/>
  <c r="S16" i="14"/>
  <c r="W16" i="14"/>
  <c r="AQ14" i="14"/>
  <c r="AI14" i="14"/>
  <c r="AM14" i="14"/>
  <c r="AE14" i="14"/>
  <c r="G17" i="15"/>
  <c r="H17" i="15"/>
  <c r="D8" i="10"/>
  <c r="F7" i="10"/>
  <c r="D8" i="14" s="1"/>
  <c r="E7" i="10"/>
  <c r="E18" i="15"/>
  <c r="C16" i="10"/>
  <c r="W17" i="14" l="1"/>
  <c r="AA17" i="14"/>
  <c r="S17" i="14"/>
  <c r="AQ15" i="14"/>
  <c r="AI15" i="14"/>
  <c r="AM15" i="14"/>
  <c r="AE15" i="14"/>
  <c r="O3" i="14"/>
  <c r="G3" i="14"/>
  <c r="K3" i="14"/>
  <c r="G18" i="15"/>
  <c r="H18" i="15"/>
  <c r="D9" i="10"/>
  <c r="E9" i="10" s="1"/>
  <c r="F8" i="10"/>
  <c r="D9" i="14" s="1"/>
  <c r="E8" i="10"/>
  <c r="E19" i="15"/>
  <c r="C17" i="10"/>
  <c r="B3" i="8"/>
  <c r="B4" i="8" s="1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E2" i="18"/>
  <c r="G2" i="18" l="1"/>
  <c r="H2" i="18" s="1"/>
  <c r="A3" i="18" s="1"/>
  <c r="W18" i="14"/>
  <c r="AA18" i="14"/>
  <c r="S18" i="14"/>
  <c r="AQ16" i="14"/>
  <c r="AE16" i="14"/>
  <c r="AI16" i="14"/>
  <c r="AM16" i="14"/>
  <c r="G4" i="14"/>
  <c r="K4" i="14"/>
  <c r="O4" i="14"/>
  <c r="G19" i="15"/>
  <c r="H19" i="15"/>
  <c r="D10" i="10"/>
  <c r="F9" i="10"/>
  <c r="D10" i="14" s="1"/>
  <c r="E20" i="15"/>
  <c r="C18" i="10"/>
  <c r="D3" i="18"/>
  <c r="C3" i="18" l="1"/>
  <c r="F3" i="18" s="1"/>
  <c r="W19" i="14"/>
  <c r="AA19" i="14"/>
  <c r="S19" i="14"/>
  <c r="AM17" i="14"/>
  <c r="AE17" i="14"/>
  <c r="AI17" i="14"/>
  <c r="AQ17" i="14"/>
  <c r="O5" i="14"/>
  <c r="G5" i="14"/>
  <c r="K5" i="14"/>
  <c r="G20" i="15"/>
  <c r="H20" i="15"/>
  <c r="D11" i="10"/>
  <c r="F10" i="10"/>
  <c r="D11" i="14" s="1"/>
  <c r="E10" i="10"/>
  <c r="E21" i="15"/>
  <c r="C19" i="10"/>
  <c r="E3" i="18"/>
  <c r="G3" i="18" l="1"/>
  <c r="H3" i="18" s="1"/>
  <c r="A4" i="18" s="1"/>
  <c r="W20" i="14"/>
  <c r="AA20" i="14"/>
  <c r="S20" i="14"/>
  <c r="AM18" i="14"/>
  <c r="AE18" i="14"/>
  <c r="AI18" i="14"/>
  <c r="AQ18" i="14"/>
  <c r="O6" i="14"/>
  <c r="G6" i="14"/>
  <c r="K6" i="14"/>
  <c r="G21" i="15"/>
  <c r="H21" i="15"/>
  <c r="D12" i="10"/>
  <c r="F11" i="10"/>
  <c r="D12" i="14" s="1"/>
  <c r="E11" i="10"/>
  <c r="E22" i="15"/>
  <c r="C20" i="10"/>
  <c r="C4" i="18" l="1"/>
  <c r="F4" i="18" s="1"/>
  <c r="AA21" i="14"/>
  <c r="S21" i="14"/>
  <c r="W21" i="14"/>
  <c r="AM19" i="14"/>
  <c r="AE19" i="14"/>
  <c r="AQ19" i="14"/>
  <c r="AI19" i="14"/>
  <c r="O7" i="14"/>
  <c r="G7" i="14"/>
  <c r="K7" i="14"/>
  <c r="G22" i="15"/>
  <c r="H22" i="15"/>
  <c r="D13" i="10"/>
  <c r="F12" i="10"/>
  <c r="D13" i="14" s="1"/>
  <c r="E12" i="10"/>
  <c r="E23" i="15"/>
  <c r="C21" i="10"/>
  <c r="D4" i="18"/>
  <c r="E4" i="18"/>
  <c r="G4" i="18" l="1"/>
  <c r="H4" i="18" s="1"/>
  <c r="A5" i="18" s="1"/>
  <c r="AA22" i="14"/>
  <c r="W22" i="14"/>
  <c r="S22" i="14"/>
  <c r="AE20" i="14"/>
  <c r="AI20" i="14"/>
  <c r="AQ20" i="14"/>
  <c r="AM20" i="14"/>
  <c r="O8" i="14"/>
  <c r="G8" i="14"/>
  <c r="K8" i="14"/>
  <c r="G23" i="15"/>
  <c r="H23" i="15"/>
  <c r="D14" i="10"/>
  <c r="F13" i="10"/>
  <c r="D14" i="14" s="1"/>
  <c r="E13" i="10"/>
  <c r="E24" i="15"/>
  <c r="C22" i="10"/>
  <c r="C5" i="18" l="1"/>
  <c r="F5" i="18" s="1"/>
  <c r="AA23" i="14"/>
  <c r="S23" i="14"/>
  <c r="W23" i="14"/>
  <c r="AQ21" i="14"/>
  <c r="AI21" i="14"/>
  <c r="AE21" i="14"/>
  <c r="AM21" i="14"/>
  <c r="G9" i="14"/>
  <c r="K9" i="14"/>
  <c r="O9" i="14"/>
  <c r="G24" i="15"/>
  <c r="H24" i="15"/>
  <c r="D15" i="10"/>
  <c r="F14" i="10"/>
  <c r="D15" i="14" s="1"/>
  <c r="E14" i="10"/>
  <c r="E25" i="15"/>
  <c r="C23" i="10"/>
  <c r="D5" i="18"/>
  <c r="E5" i="18"/>
  <c r="G5" i="18" l="1"/>
  <c r="H5" i="18" s="1"/>
  <c r="A6" i="18" s="1"/>
  <c r="AA24" i="14"/>
  <c r="S24" i="14"/>
  <c r="W24" i="14"/>
  <c r="AQ22" i="14"/>
  <c r="AI22" i="14"/>
  <c r="AE22" i="14"/>
  <c r="AM22" i="14"/>
  <c r="G10" i="14"/>
  <c r="O10" i="14"/>
  <c r="K10" i="14"/>
  <c r="G25" i="15"/>
  <c r="H25" i="15"/>
  <c r="D16" i="10"/>
  <c r="F15" i="10"/>
  <c r="D16" i="14" s="1"/>
  <c r="E15" i="10"/>
  <c r="E26" i="15"/>
  <c r="C24" i="10"/>
  <c r="C6" i="18" l="1"/>
  <c r="F6" i="18" s="1"/>
  <c r="W25" i="14"/>
  <c r="S25" i="14"/>
  <c r="AA25" i="14"/>
  <c r="AQ23" i="14"/>
  <c r="AI23" i="14"/>
  <c r="AM23" i="14"/>
  <c r="AE23" i="14"/>
  <c r="G11" i="14"/>
  <c r="K11" i="14"/>
  <c r="O11" i="14"/>
  <c r="G26" i="15"/>
  <c r="H26" i="15"/>
  <c r="D17" i="10"/>
  <c r="F16" i="10"/>
  <c r="D17" i="14" s="1"/>
  <c r="E16" i="10"/>
  <c r="E27" i="15"/>
  <c r="C25" i="10"/>
  <c r="D6" i="18"/>
  <c r="E6" i="18"/>
  <c r="G6" i="18" l="1"/>
  <c r="H6" i="18" s="1"/>
  <c r="A7" i="18" s="1"/>
  <c r="W26" i="14"/>
  <c r="S26" i="14"/>
  <c r="AA26" i="14"/>
  <c r="AQ24" i="14"/>
  <c r="AM24" i="14"/>
  <c r="AI24" i="14"/>
  <c r="AE24" i="14"/>
  <c r="G12" i="14"/>
  <c r="K12" i="14"/>
  <c r="O12" i="14"/>
  <c r="G27" i="15"/>
  <c r="H27" i="15"/>
  <c r="D18" i="10"/>
  <c r="F17" i="10"/>
  <c r="D18" i="14" s="1"/>
  <c r="E17" i="10"/>
  <c r="E28" i="15"/>
  <c r="C26" i="10"/>
  <c r="C7" i="18" l="1"/>
  <c r="F7" i="18" s="1"/>
  <c r="W27" i="14"/>
  <c r="AA27" i="14"/>
  <c r="S27" i="14"/>
  <c r="AM25" i="14"/>
  <c r="AE25" i="14"/>
  <c r="AQ25" i="14"/>
  <c r="AI25" i="14"/>
  <c r="O13" i="14"/>
  <c r="K13" i="14"/>
  <c r="G13" i="14"/>
  <c r="G28" i="15"/>
  <c r="H28" i="15"/>
  <c r="D19" i="10"/>
  <c r="F18" i="10"/>
  <c r="D19" i="14" s="1"/>
  <c r="E18" i="10"/>
  <c r="E29" i="15"/>
  <c r="C27" i="10"/>
  <c r="E7" i="18"/>
  <c r="D7" i="18"/>
  <c r="G7" i="18" l="1"/>
  <c r="H7" i="18" s="1"/>
  <c r="A8" i="18" s="1"/>
  <c r="W28" i="14"/>
  <c r="AA28" i="14"/>
  <c r="S28" i="14"/>
  <c r="AM26" i="14"/>
  <c r="AE26" i="14"/>
  <c r="AQ26" i="14"/>
  <c r="AI26" i="14"/>
  <c r="O14" i="14"/>
  <c r="G14" i="14"/>
  <c r="K14" i="14"/>
  <c r="G29" i="15"/>
  <c r="H29" i="15"/>
  <c r="D20" i="10"/>
  <c r="F19" i="10"/>
  <c r="D20" i="14" s="1"/>
  <c r="E19" i="10"/>
  <c r="E30" i="15"/>
  <c r="C28" i="10"/>
  <c r="C8" i="18" l="1"/>
  <c r="F8" i="18" s="1"/>
  <c r="AA29" i="14"/>
  <c r="S29" i="14"/>
  <c r="W29" i="14"/>
  <c r="AM27" i="14"/>
  <c r="AE27" i="14"/>
  <c r="AQ27" i="14"/>
  <c r="AI27" i="14"/>
  <c r="O15" i="14"/>
  <c r="G15" i="14"/>
  <c r="K15" i="14"/>
  <c r="G30" i="15"/>
  <c r="H30" i="15"/>
  <c r="D21" i="10"/>
  <c r="F20" i="10"/>
  <c r="D21" i="14" s="1"/>
  <c r="E20" i="10"/>
  <c r="E31" i="15"/>
  <c r="C29" i="10"/>
  <c r="D8" i="18"/>
  <c r="E8" i="18"/>
  <c r="G8" i="18" l="1"/>
  <c r="H8" i="18" s="1"/>
  <c r="A9" i="18" s="1"/>
  <c r="AA30" i="14"/>
  <c r="S30" i="14"/>
  <c r="W30" i="14"/>
  <c r="AQ28" i="14"/>
  <c r="AI28" i="14"/>
  <c r="AM28" i="14"/>
  <c r="AE28" i="14"/>
  <c r="O16" i="14"/>
  <c r="G16" i="14"/>
  <c r="K16" i="14"/>
  <c r="G31" i="15"/>
  <c r="H31" i="15"/>
  <c r="D22" i="10"/>
  <c r="F21" i="10"/>
  <c r="D22" i="14" s="1"/>
  <c r="E21" i="10"/>
  <c r="E32" i="15"/>
  <c r="C30" i="10"/>
  <c r="C9" i="18" l="1"/>
  <c r="F9" i="18" s="1"/>
  <c r="AA31" i="14"/>
  <c r="S31" i="14"/>
  <c r="W31" i="14"/>
  <c r="AQ29" i="14"/>
  <c r="AI29" i="14"/>
  <c r="AM29" i="14"/>
  <c r="AE29" i="14"/>
  <c r="G17" i="14"/>
  <c r="K17" i="14"/>
  <c r="O17" i="14"/>
  <c r="G32" i="15"/>
  <c r="H32" i="15"/>
  <c r="D23" i="10"/>
  <c r="F22" i="10"/>
  <c r="D23" i="14" s="1"/>
  <c r="E22" i="10"/>
  <c r="E33" i="15"/>
  <c r="C31" i="10"/>
  <c r="E9" i="18"/>
  <c r="D9" i="18"/>
  <c r="G9" i="18" l="1"/>
  <c r="H9" i="18" s="1"/>
  <c r="A10" i="18" s="1"/>
  <c r="AA32" i="14"/>
  <c r="S32" i="14"/>
  <c r="W32" i="14"/>
  <c r="AQ30" i="14"/>
  <c r="AI30" i="14"/>
  <c r="AM30" i="14"/>
  <c r="AE30" i="14"/>
  <c r="G18" i="14"/>
  <c r="K18" i="14"/>
  <c r="O18" i="14"/>
  <c r="G33" i="15"/>
  <c r="H33" i="15"/>
  <c r="D24" i="10"/>
  <c r="F23" i="10"/>
  <c r="D24" i="14" s="1"/>
  <c r="E23" i="10"/>
  <c r="E34" i="15"/>
  <c r="C32" i="10"/>
  <c r="C10" i="18" l="1"/>
  <c r="F10" i="18" s="1"/>
  <c r="W33" i="14"/>
  <c r="AA33" i="14"/>
  <c r="S33" i="14"/>
  <c r="AQ31" i="14"/>
  <c r="AI31" i="14"/>
  <c r="AM31" i="14"/>
  <c r="AE31" i="14"/>
  <c r="G19" i="14"/>
  <c r="K19" i="14"/>
  <c r="O19" i="14"/>
  <c r="G34" i="15"/>
  <c r="H34" i="15"/>
  <c r="D25" i="10"/>
  <c r="F24" i="10"/>
  <c r="D25" i="14" s="1"/>
  <c r="E24" i="10"/>
  <c r="E35" i="15"/>
  <c r="C33" i="10"/>
  <c r="E10" i="18"/>
  <c r="D10" i="18"/>
  <c r="G10" i="18" l="1"/>
  <c r="H10" i="18" s="1"/>
  <c r="A11" i="18" s="1"/>
  <c r="W34" i="14"/>
  <c r="S34" i="14"/>
  <c r="AA34" i="14"/>
  <c r="AQ32" i="14"/>
  <c r="AE32" i="14"/>
  <c r="AM32" i="14"/>
  <c r="AI32" i="14"/>
  <c r="G20" i="14"/>
  <c r="K20" i="14"/>
  <c r="O20" i="14"/>
  <c r="G35" i="15"/>
  <c r="H35" i="15"/>
  <c r="D26" i="10"/>
  <c r="F25" i="10"/>
  <c r="D26" i="14" s="1"/>
  <c r="E25" i="10"/>
  <c r="E36" i="15"/>
  <c r="C34" i="10"/>
  <c r="C11" i="18" l="1"/>
  <c r="F11" i="18" s="1"/>
  <c r="W35" i="14"/>
  <c r="AA35" i="14"/>
  <c r="S35" i="14"/>
  <c r="AM33" i="14"/>
  <c r="AE33" i="14"/>
  <c r="AQ33" i="14"/>
  <c r="AI33" i="14"/>
  <c r="O21" i="14"/>
  <c r="G21" i="14"/>
  <c r="K21" i="14"/>
  <c r="G36" i="15"/>
  <c r="H36" i="15"/>
  <c r="D27" i="10"/>
  <c r="F26" i="10"/>
  <c r="D27" i="14" s="1"/>
  <c r="E26" i="10"/>
  <c r="E37" i="15"/>
  <c r="C35" i="10"/>
  <c r="E11" i="18"/>
  <c r="D11" i="18"/>
  <c r="G11" i="18" l="1"/>
  <c r="H11" i="18" s="1"/>
  <c r="A12" i="18" s="1"/>
  <c r="W36" i="14"/>
  <c r="AA36" i="14"/>
  <c r="S36" i="14"/>
  <c r="AM34" i="14"/>
  <c r="AE34" i="14"/>
  <c r="AI34" i="14"/>
  <c r="AQ34" i="14"/>
  <c r="O22" i="14"/>
  <c r="K22" i="14"/>
  <c r="G22" i="14"/>
  <c r="G37" i="15"/>
  <c r="H37" i="15"/>
  <c r="D28" i="10"/>
  <c r="F27" i="10"/>
  <c r="D28" i="14" s="1"/>
  <c r="E27" i="10"/>
  <c r="E38" i="15"/>
  <c r="C36" i="10"/>
  <c r="C12" i="18" l="1"/>
  <c r="F12" i="18" s="1"/>
  <c r="AA37" i="14"/>
  <c r="S37" i="14"/>
  <c r="W37" i="14"/>
  <c r="AM35" i="14"/>
  <c r="AE35" i="14"/>
  <c r="AQ35" i="14"/>
  <c r="AI35" i="14"/>
  <c r="O23" i="14"/>
  <c r="G23" i="14"/>
  <c r="K23" i="14"/>
  <c r="G38" i="15"/>
  <c r="H38" i="15"/>
  <c r="D29" i="10"/>
  <c r="F28" i="10"/>
  <c r="D29" i="14" s="1"/>
  <c r="E28" i="10"/>
  <c r="E39" i="15"/>
  <c r="C37" i="10"/>
  <c r="E12" i="18"/>
  <c r="D12" i="18"/>
  <c r="G12" i="18" l="1"/>
  <c r="H12" i="18" s="1"/>
  <c r="A13" i="18" s="1"/>
  <c r="AA38" i="14"/>
  <c r="S38" i="14"/>
  <c r="W38" i="14"/>
  <c r="AI36" i="14"/>
  <c r="AM36" i="14"/>
  <c r="AE36" i="14"/>
  <c r="AQ36" i="14"/>
  <c r="O24" i="14"/>
  <c r="G24" i="14"/>
  <c r="K24" i="14"/>
  <c r="G39" i="15"/>
  <c r="H39" i="15"/>
  <c r="D30" i="10"/>
  <c r="F29" i="10"/>
  <c r="D30" i="14" s="1"/>
  <c r="E29" i="10"/>
  <c r="E40" i="15"/>
  <c r="C38" i="10"/>
  <c r="C13" i="18" l="1"/>
  <c r="F13" i="18" s="1"/>
  <c r="AA39" i="14"/>
  <c r="S39" i="14"/>
  <c r="W39" i="14"/>
  <c r="AQ37" i="14"/>
  <c r="AI37" i="14"/>
  <c r="AE37" i="14"/>
  <c r="AM37" i="14"/>
  <c r="G25" i="14"/>
  <c r="K25" i="14"/>
  <c r="O25" i="14"/>
  <c r="G40" i="15"/>
  <c r="H40" i="15"/>
  <c r="D31" i="10"/>
  <c r="F30" i="10"/>
  <c r="D31" i="14" s="1"/>
  <c r="E30" i="10"/>
  <c r="E41" i="15"/>
  <c r="C39" i="10"/>
  <c r="E13" i="18"/>
  <c r="D13" i="18"/>
  <c r="G13" i="18" l="1"/>
  <c r="H13" i="18" s="1"/>
  <c r="A14" i="18" s="1"/>
  <c r="AA40" i="14"/>
  <c r="S40" i="14"/>
  <c r="W40" i="14"/>
  <c r="AQ38" i="14"/>
  <c r="AI38" i="14"/>
  <c r="AE38" i="14"/>
  <c r="AM38" i="14"/>
  <c r="G26" i="14"/>
  <c r="K26" i="14"/>
  <c r="O26" i="14"/>
  <c r="G41" i="15"/>
  <c r="H41" i="15"/>
  <c r="D32" i="10"/>
  <c r="F31" i="10"/>
  <c r="D32" i="14" s="1"/>
  <c r="E31" i="10"/>
  <c r="E42" i="15"/>
  <c r="C40" i="10"/>
  <c r="C14" i="18" l="1"/>
  <c r="F14" i="18" s="1"/>
  <c r="W41" i="14"/>
  <c r="S41" i="14"/>
  <c r="AA41" i="14"/>
  <c r="AQ39" i="14"/>
  <c r="AI39" i="14"/>
  <c r="AM39" i="14"/>
  <c r="AE39" i="14"/>
  <c r="G27" i="14"/>
  <c r="K27" i="14"/>
  <c r="O27" i="14"/>
  <c r="G42" i="15"/>
  <c r="H42" i="15"/>
  <c r="D33" i="10"/>
  <c r="F32" i="10"/>
  <c r="D33" i="14" s="1"/>
  <c r="E32" i="10"/>
  <c r="E43" i="15"/>
  <c r="C41" i="10"/>
  <c r="E14" i="18"/>
  <c r="D14" i="18"/>
  <c r="G14" i="18" l="1"/>
  <c r="H14" i="18" s="1"/>
  <c r="A15" i="18" s="1"/>
  <c r="W42" i="14"/>
  <c r="AA42" i="14"/>
  <c r="S42" i="14"/>
  <c r="AQ40" i="14"/>
  <c r="AM40" i="14"/>
  <c r="AE40" i="14"/>
  <c r="AI40" i="14"/>
  <c r="G28" i="14"/>
  <c r="K28" i="14"/>
  <c r="O28" i="14"/>
  <c r="G43" i="15"/>
  <c r="H43" i="15"/>
  <c r="D34" i="10"/>
  <c r="F33" i="10"/>
  <c r="D34" i="14" s="1"/>
  <c r="E33" i="10"/>
  <c r="E44" i="15"/>
  <c r="C42" i="10"/>
  <c r="C15" i="18" l="1"/>
  <c r="F15" i="18" s="1"/>
  <c r="W43" i="14"/>
  <c r="AA43" i="14"/>
  <c r="S43" i="14"/>
  <c r="AM41" i="14"/>
  <c r="AE41" i="14"/>
  <c r="AQ41" i="14"/>
  <c r="AI41" i="14"/>
  <c r="O29" i="14"/>
  <c r="K29" i="14"/>
  <c r="G29" i="14"/>
  <c r="G44" i="15"/>
  <c r="H44" i="15"/>
  <c r="D35" i="10"/>
  <c r="F34" i="10"/>
  <c r="D35" i="14" s="1"/>
  <c r="E34" i="10"/>
  <c r="E45" i="15"/>
  <c r="H45" i="15" s="1"/>
  <c r="C43" i="10"/>
  <c r="D15" i="18"/>
  <c r="E15" i="18"/>
  <c r="G15" i="18" l="1"/>
  <c r="H15" i="18" s="1"/>
  <c r="A16" i="18" s="1"/>
  <c r="W44" i="14"/>
  <c r="AA44" i="14"/>
  <c r="S44" i="14"/>
  <c r="AM42" i="14"/>
  <c r="AE42" i="14"/>
  <c r="AQ42" i="14"/>
  <c r="AI42" i="14"/>
  <c r="O30" i="14"/>
  <c r="K30" i="14"/>
  <c r="G30" i="14"/>
  <c r="D36" i="10"/>
  <c r="F35" i="10"/>
  <c r="D36" i="14" s="1"/>
  <c r="E35" i="10"/>
  <c r="G45" i="15"/>
  <c r="E46" i="15"/>
  <c r="H46" i="15" s="1"/>
  <c r="C44" i="10"/>
  <c r="C16" i="18" l="1"/>
  <c r="F16" i="18" s="1"/>
  <c r="AA45" i="14"/>
  <c r="S45" i="14"/>
  <c r="W45" i="14"/>
  <c r="AM43" i="14"/>
  <c r="AE43" i="14"/>
  <c r="AQ43" i="14"/>
  <c r="AI43" i="14"/>
  <c r="O31" i="14"/>
  <c r="G31" i="14"/>
  <c r="K31" i="14"/>
  <c r="D37" i="10"/>
  <c r="F36" i="10"/>
  <c r="D37" i="14" s="1"/>
  <c r="E36" i="10"/>
  <c r="G46" i="15"/>
  <c r="E47" i="15"/>
  <c r="H47" i="15" s="1"/>
  <c r="C45" i="10"/>
  <c r="E16" i="18"/>
  <c r="D16" i="18"/>
  <c r="G16" i="18" l="1"/>
  <c r="H16" i="18" s="1"/>
  <c r="A17" i="18" s="1"/>
  <c r="AA46" i="14"/>
  <c r="S46" i="14"/>
  <c r="W46" i="14"/>
  <c r="AI44" i="14"/>
  <c r="AM44" i="14"/>
  <c r="AE44" i="14"/>
  <c r="AQ44" i="14"/>
  <c r="O32" i="14"/>
  <c r="G32" i="14"/>
  <c r="K32" i="14"/>
  <c r="D38" i="10"/>
  <c r="F37" i="10"/>
  <c r="D38" i="14" s="1"/>
  <c r="E37" i="10"/>
  <c r="G47" i="15"/>
  <c r="E48" i="15"/>
  <c r="H48" i="15" s="1"/>
  <c r="C46" i="10"/>
  <c r="C17" i="18" l="1"/>
  <c r="F17" i="18" s="1"/>
  <c r="AA47" i="14"/>
  <c r="S47" i="14"/>
  <c r="W47" i="14"/>
  <c r="AQ45" i="14"/>
  <c r="AI45" i="14"/>
  <c r="AM45" i="14"/>
  <c r="AE45" i="14"/>
  <c r="G33" i="14"/>
  <c r="K33" i="14"/>
  <c r="O33" i="14"/>
  <c r="D39" i="10"/>
  <c r="F38" i="10"/>
  <c r="D39" i="14" s="1"/>
  <c r="E38" i="10"/>
  <c r="G48" i="15"/>
  <c r="E49" i="15"/>
  <c r="H49" i="15" s="1"/>
  <c r="C47" i="10"/>
  <c r="D17" i="18"/>
  <c r="E17" i="18"/>
  <c r="G17" i="18" l="1"/>
  <c r="H17" i="18" s="1"/>
  <c r="A18" i="18" s="1"/>
  <c r="AA48" i="14"/>
  <c r="S48" i="14"/>
  <c r="W48" i="14"/>
  <c r="AQ46" i="14"/>
  <c r="AI46" i="14"/>
  <c r="AM46" i="14"/>
  <c r="AE46" i="14"/>
  <c r="G34" i="14"/>
  <c r="O34" i="14"/>
  <c r="K34" i="14"/>
  <c r="D40" i="10"/>
  <c r="F39" i="10"/>
  <c r="D40" i="14" s="1"/>
  <c r="E39" i="10"/>
  <c r="G49" i="15"/>
  <c r="E50" i="15"/>
  <c r="H50" i="15" s="1"/>
  <c r="C48" i="10"/>
  <c r="C18" i="18" l="1"/>
  <c r="F18" i="18" s="1"/>
  <c r="W49" i="14"/>
  <c r="AA49" i="14"/>
  <c r="S49" i="14"/>
  <c r="AQ47" i="14"/>
  <c r="AI47" i="14"/>
  <c r="AM47" i="14"/>
  <c r="AE47" i="14"/>
  <c r="G35" i="14"/>
  <c r="K35" i="14"/>
  <c r="O35" i="14"/>
  <c r="D41" i="10"/>
  <c r="F40" i="10"/>
  <c r="D41" i="14" s="1"/>
  <c r="E40" i="10"/>
  <c r="G50" i="15"/>
  <c r="E51" i="15"/>
  <c r="H51" i="15" s="1"/>
  <c r="C49" i="10"/>
  <c r="E18" i="18"/>
  <c r="D18" i="18"/>
  <c r="G18" i="18" l="1"/>
  <c r="H18" i="18" s="1"/>
  <c r="A19" i="18" s="1"/>
  <c r="W50" i="14"/>
  <c r="AA50" i="14"/>
  <c r="S50" i="14"/>
  <c r="AQ48" i="14"/>
  <c r="AE48" i="14"/>
  <c r="AI48" i="14"/>
  <c r="AM48" i="14"/>
  <c r="G36" i="14"/>
  <c r="K36" i="14"/>
  <c r="O36" i="14"/>
  <c r="D42" i="10"/>
  <c r="F41" i="10"/>
  <c r="D42" i="14" s="1"/>
  <c r="E41" i="10"/>
  <c r="G51" i="15"/>
  <c r="E52" i="15"/>
  <c r="H52" i="15" s="1"/>
  <c r="C50" i="10"/>
  <c r="C19" i="18" l="1"/>
  <c r="F19" i="18" s="1"/>
  <c r="W51" i="14"/>
  <c r="AA51" i="14"/>
  <c r="S51" i="14"/>
  <c r="AM49" i="14"/>
  <c r="AE49" i="14"/>
  <c r="AI49" i="14"/>
  <c r="AQ49" i="14"/>
  <c r="O37" i="14"/>
  <c r="G37" i="14"/>
  <c r="K37" i="14"/>
  <c r="D43" i="10"/>
  <c r="F42" i="10"/>
  <c r="D43" i="14" s="1"/>
  <c r="E42" i="10"/>
  <c r="G52" i="15"/>
  <c r="E53" i="15"/>
  <c r="H53" i="15" s="1"/>
  <c r="C51" i="10"/>
  <c r="E19" i="18"/>
  <c r="D19" i="18"/>
  <c r="G19" i="18" l="1"/>
  <c r="H19" i="18" s="1"/>
  <c r="A20" i="18" s="1"/>
  <c r="W52" i="14"/>
  <c r="AA52" i="14"/>
  <c r="S52" i="14"/>
  <c r="AM50" i="14"/>
  <c r="AE50" i="14"/>
  <c r="AQ50" i="14"/>
  <c r="AI50" i="14"/>
  <c r="O38" i="14"/>
  <c r="G38" i="14"/>
  <c r="K38" i="14"/>
  <c r="D44" i="10"/>
  <c r="F43" i="10"/>
  <c r="D44" i="14" s="1"/>
  <c r="E43" i="10"/>
  <c r="G53" i="15"/>
  <c r="E54" i="15"/>
  <c r="H54" i="15" s="1"/>
  <c r="C52" i="10"/>
  <c r="C20" i="18" l="1"/>
  <c r="F20" i="18" s="1"/>
  <c r="AA53" i="14"/>
  <c r="S53" i="14"/>
  <c r="W53" i="14"/>
  <c r="AM51" i="14"/>
  <c r="AE51" i="14"/>
  <c r="AQ51" i="14"/>
  <c r="AI51" i="14"/>
  <c r="O39" i="14"/>
  <c r="G39" i="14"/>
  <c r="K39" i="14"/>
  <c r="D45" i="10"/>
  <c r="F44" i="10"/>
  <c r="D45" i="14" s="1"/>
  <c r="E44" i="10"/>
  <c r="G54" i="15"/>
  <c r="E55" i="15"/>
  <c r="H55" i="15" s="1"/>
  <c r="C53" i="10"/>
  <c r="E20" i="18"/>
  <c r="D20" i="18"/>
  <c r="G20" i="18" l="1"/>
  <c r="H20" i="18" s="1"/>
  <c r="A21" i="18" s="1"/>
  <c r="AA54" i="14"/>
  <c r="W54" i="14"/>
  <c r="S54" i="14"/>
  <c r="AQ52" i="14"/>
  <c r="AE52" i="14"/>
  <c r="AI52" i="14"/>
  <c r="AM52" i="14"/>
  <c r="O40" i="14"/>
  <c r="G40" i="14"/>
  <c r="K40" i="14"/>
  <c r="D46" i="10"/>
  <c r="F45" i="10"/>
  <c r="D46" i="14" s="1"/>
  <c r="E45" i="10"/>
  <c r="G55" i="15"/>
  <c r="E56" i="15"/>
  <c r="H56" i="15" s="1"/>
  <c r="C54" i="10"/>
  <c r="C21" i="18" l="1"/>
  <c r="F21" i="18" s="1"/>
  <c r="AA55" i="14"/>
  <c r="S55" i="14"/>
  <c r="W55" i="14"/>
  <c r="AQ53" i="14"/>
  <c r="AI53" i="14"/>
  <c r="AE53" i="14"/>
  <c r="AM53" i="14"/>
  <c r="G41" i="14"/>
  <c r="K41" i="14"/>
  <c r="O41" i="14"/>
  <c r="D47" i="10"/>
  <c r="F46" i="10"/>
  <c r="D47" i="14" s="1"/>
  <c r="E46" i="10"/>
  <c r="G56" i="15"/>
  <c r="E57" i="15"/>
  <c r="H57" i="15" s="1"/>
  <c r="C55" i="10"/>
  <c r="D21" i="18"/>
  <c r="E21" i="18"/>
  <c r="G21" i="18" l="1"/>
  <c r="H21" i="18" s="1"/>
  <c r="A22" i="18" s="1"/>
  <c r="AA56" i="14"/>
  <c r="S56" i="14"/>
  <c r="W56" i="14"/>
  <c r="AQ54" i="14"/>
  <c r="AI54" i="14"/>
  <c r="AE54" i="14"/>
  <c r="AM54" i="14"/>
  <c r="G42" i="14"/>
  <c r="O42" i="14"/>
  <c r="K42" i="14"/>
  <c r="D48" i="10"/>
  <c r="F47" i="10"/>
  <c r="D48" i="14" s="1"/>
  <c r="E47" i="10"/>
  <c r="G57" i="15"/>
  <c r="E58" i="15"/>
  <c r="H58" i="15" s="1"/>
  <c r="C56" i="10"/>
  <c r="C22" i="18" l="1"/>
  <c r="F22" i="18" s="1"/>
  <c r="W57" i="14"/>
  <c r="AA57" i="14"/>
  <c r="S57" i="14"/>
  <c r="AQ55" i="14"/>
  <c r="AI55" i="14"/>
  <c r="AM55" i="14"/>
  <c r="AE55" i="14"/>
  <c r="G43" i="14"/>
  <c r="K43" i="14"/>
  <c r="O43" i="14"/>
  <c r="D49" i="10"/>
  <c r="F48" i="10"/>
  <c r="D49" i="14" s="1"/>
  <c r="E48" i="10"/>
  <c r="G58" i="15"/>
  <c r="E59" i="15"/>
  <c r="H59" i="15" s="1"/>
  <c r="C57" i="10"/>
  <c r="D22" i="18"/>
  <c r="E22" i="18"/>
  <c r="G22" i="18" l="1"/>
  <c r="H22" i="18" s="1"/>
  <c r="A23" i="18" s="1"/>
  <c r="W58" i="14"/>
  <c r="S58" i="14"/>
  <c r="AA58" i="14"/>
  <c r="AQ56" i="14"/>
  <c r="AM56" i="14"/>
  <c r="AE56" i="14"/>
  <c r="AI56" i="14"/>
  <c r="G44" i="14"/>
  <c r="K44" i="14"/>
  <c r="O44" i="14"/>
  <c r="D50" i="10"/>
  <c r="F49" i="10"/>
  <c r="D50" i="14" s="1"/>
  <c r="E49" i="10"/>
  <c r="G59" i="15"/>
  <c r="E60" i="15"/>
  <c r="H60" i="15" s="1"/>
  <c r="C58" i="10"/>
  <c r="C23" i="18" l="1"/>
  <c r="F23" i="18" s="1"/>
  <c r="W59" i="14"/>
  <c r="AA59" i="14"/>
  <c r="S59" i="14"/>
  <c r="AM57" i="14"/>
  <c r="AE57" i="14"/>
  <c r="AQ57" i="14"/>
  <c r="AI57" i="14"/>
  <c r="O45" i="14"/>
  <c r="K45" i="14"/>
  <c r="G45" i="14"/>
  <c r="D51" i="10"/>
  <c r="F50" i="10"/>
  <c r="D51" i="14" s="1"/>
  <c r="E50" i="10"/>
  <c r="G60" i="15"/>
  <c r="E61" i="15"/>
  <c r="H61" i="15" s="1"/>
  <c r="C59" i="10"/>
  <c r="D23" i="18"/>
  <c r="E23" i="18"/>
  <c r="G23" i="18" l="1"/>
  <c r="H23" i="18" s="1"/>
  <c r="A24" i="18" s="1"/>
  <c r="W60" i="14"/>
  <c r="AA60" i="14"/>
  <c r="S60" i="14"/>
  <c r="AM58" i="14"/>
  <c r="AE58" i="14"/>
  <c r="AQ58" i="14"/>
  <c r="AI58" i="14"/>
  <c r="O46" i="14"/>
  <c r="G46" i="14"/>
  <c r="K46" i="14"/>
  <c r="D52" i="10"/>
  <c r="F51" i="10"/>
  <c r="D52" i="14" s="1"/>
  <c r="E51" i="10"/>
  <c r="G61" i="15"/>
  <c r="E62" i="15"/>
  <c r="H62" i="15" s="1"/>
  <c r="C60" i="10"/>
  <c r="C24" i="18" l="1"/>
  <c r="F24" i="18" s="1"/>
  <c r="AA61" i="14"/>
  <c r="S61" i="14"/>
  <c r="W61" i="14"/>
  <c r="AM59" i="14"/>
  <c r="AE59" i="14"/>
  <c r="AQ59" i="14"/>
  <c r="AI59" i="14"/>
  <c r="O47" i="14"/>
  <c r="G47" i="14"/>
  <c r="K47" i="14"/>
  <c r="D53" i="10"/>
  <c r="F52" i="10"/>
  <c r="D53" i="14" s="1"/>
  <c r="E52" i="10"/>
  <c r="G62" i="15"/>
  <c r="E63" i="15"/>
  <c r="H63" i="15" s="1"/>
  <c r="C61" i="10"/>
  <c r="E24" i="18"/>
  <c r="D24" i="18"/>
  <c r="G24" i="18" l="1"/>
  <c r="H24" i="18" s="1"/>
  <c r="A25" i="18" s="1"/>
  <c r="AA62" i="14"/>
  <c r="W62" i="14"/>
  <c r="S62" i="14"/>
  <c r="AI60" i="14"/>
  <c r="AE60" i="14"/>
  <c r="AM60" i="14"/>
  <c r="AQ60" i="14"/>
  <c r="O48" i="14"/>
  <c r="G48" i="14"/>
  <c r="K48" i="14"/>
  <c r="D54" i="10"/>
  <c r="F53" i="10"/>
  <c r="D54" i="14" s="1"/>
  <c r="E53" i="10"/>
  <c r="G63" i="15"/>
  <c r="E64" i="15"/>
  <c r="H64" i="15" s="1"/>
  <c r="C62" i="10"/>
  <c r="C25" i="18" l="1"/>
  <c r="F25" i="18" s="1"/>
  <c r="AA63" i="14"/>
  <c r="S63" i="14"/>
  <c r="W63" i="14"/>
  <c r="AQ61" i="14"/>
  <c r="AI61" i="14"/>
  <c r="AM61" i="14"/>
  <c r="AE61" i="14"/>
  <c r="G49" i="14"/>
  <c r="K49" i="14"/>
  <c r="O49" i="14"/>
  <c r="D55" i="10"/>
  <c r="F54" i="10"/>
  <c r="D55" i="14" s="1"/>
  <c r="E54" i="10"/>
  <c r="G64" i="15"/>
  <c r="E65" i="15"/>
  <c r="H65" i="15" s="1"/>
  <c r="C63" i="10"/>
  <c r="D25" i="18"/>
  <c r="E25" i="18"/>
  <c r="G25" i="18" l="1"/>
  <c r="H25" i="18" s="1"/>
  <c r="A26" i="18" s="1"/>
  <c r="AA64" i="14"/>
  <c r="S64" i="14"/>
  <c r="W64" i="14"/>
  <c r="AQ62" i="14"/>
  <c r="AI62" i="14"/>
  <c r="AM62" i="14"/>
  <c r="AE62" i="14"/>
  <c r="G50" i="14"/>
  <c r="O50" i="14"/>
  <c r="K50" i="14"/>
  <c r="D56" i="10"/>
  <c r="F55" i="10"/>
  <c r="D56" i="14" s="1"/>
  <c r="E55" i="10"/>
  <c r="G65" i="15"/>
  <c r="E66" i="15"/>
  <c r="H66" i="15" s="1"/>
  <c r="C64" i="10"/>
  <c r="C26" i="18" l="1"/>
  <c r="F26" i="18" s="1"/>
  <c r="W65" i="14"/>
  <c r="AA65" i="14"/>
  <c r="S65" i="14"/>
  <c r="AQ63" i="14"/>
  <c r="AI63" i="14"/>
  <c r="AM63" i="14"/>
  <c r="AE63" i="14"/>
  <c r="G51" i="14"/>
  <c r="K51" i="14"/>
  <c r="O51" i="14"/>
  <c r="D57" i="10"/>
  <c r="F56" i="10"/>
  <c r="D57" i="14" s="1"/>
  <c r="E56" i="10"/>
  <c r="G66" i="15"/>
  <c r="E67" i="15"/>
  <c r="H67" i="15" s="1"/>
  <c r="C65" i="10"/>
  <c r="E26" i="18"/>
  <c r="D26" i="18"/>
  <c r="G26" i="18" l="1"/>
  <c r="H26" i="18" s="1"/>
  <c r="A27" i="18" s="1"/>
  <c r="W66" i="14"/>
  <c r="S66" i="14"/>
  <c r="AA66" i="14"/>
  <c r="AQ64" i="14"/>
  <c r="AE64" i="14"/>
  <c r="AI64" i="14"/>
  <c r="AM64" i="14"/>
  <c r="G52" i="14"/>
  <c r="K52" i="14"/>
  <c r="O52" i="14"/>
  <c r="D58" i="10"/>
  <c r="F57" i="10"/>
  <c r="D58" i="14" s="1"/>
  <c r="E57" i="10"/>
  <c r="G67" i="15"/>
  <c r="E68" i="15"/>
  <c r="H68" i="15" s="1"/>
  <c r="C66" i="10"/>
  <c r="C27" i="18" l="1"/>
  <c r="F27" i="18" s="1"/>
  <c r="W67" i="14"/>
  <c r="AA67" i="14"/>
  <c r="S67" i="14"/>
  <c r="AM65" i="14"/>
  <c r="AE65" i="14"/>
  <c r="AI65" i="14"/>
  <c r="AQ65" i="14"/>
  <c r="O53" i="14"/>
  <c r="G53" i="14"/>
  <c r="K53" i="14"/>
  <c r="P52" i="14"/>
  <c r="D59" i="10"/>
  <c r="F58" i="10"/>
  <c r="D59" i="14" s="1"/>
  <c r="E58" i="10"/>
  <c r="G68" i="15"/>
  <c r="E69" i="15"/>
  <c r="H69" i="15" s="1"/>
  <c r="C67" i="10"/>
  <c r="E27" i="18"/>
  <c r="D27" i="18"/>
  <c r="G27" i="18" l="1"/>
  <c r="H27" i="18" s="1"/>
  <c r="A28" i="18" s="1"/>
  <c r="W68" i="14"/>
  <c r="AA68" i="14"/>
  <c r="S68" i="14"/>
  <c r="AM66" i="14"/>
  <c r="AE66" i="14"/>
  <c r="AI66" i="14"/>
  <c r="AQ66" i="14"/>
  <c r="O54" i="14"/>
  <c r="G54" i="14"/>
  <c r="K54" i="14"/>
  <c r="D60" i="10"/>
  <c r="F59" i="10"/>
  <c r="D60" i="14" s="1"/>
  <c r="E59" i="10"/>
  <c r="G69" i="15"/>
  <c r="E70" i="15"/>
  <c r="H70" i="15" s="1"/>
  <c r="C68" i="10"/>
  <c r="C28" i="18" l="1"/>
  <c r="F28" i="18" s="1"/>
  <c r="AA69" i="14"/>
  <c r="S69" i="14"/>
  <c r="W69" i="14"/>
  <c r="AM67" i="14"/>
  <c r="AE67" i="14"/>
  <c r="AQ67" i="14"/>
  <c r="AI67" i="14"/>
  <c r="O55" i="14"/>
  <c r="G55" i="14"/>
  <c r="K55" i="14"/>
  <c r="D61" i="10"/>
  <c r="F60" i="10"/>
  <c r="D61" i="14" s="1"/>
  <c r="E60" i="10"/>
  <c r="G70" i="15"/>
  <c r="E71" i="15"/>
  <c r="H71" i="15" s="1"/>
  <c r="C69" i="10"/>
  <c r="D28" i="18"/>
  <c r="E28" i="18"/>
  <c r="G28" i="18" l="1"/>
  <c r="H28" i="18" s="1"/>
  <c r="A29" i="18" s="1"/>
  <c r="AA70" i="14"/>
  <c r="S70" i="14"/>
  <c r="W70" i="14"/>
  <c r="AM68" i="14"/>
  <c r="AE68" i="14"/>
  <c r="AI68" i="14"/>
  <c r="AQ68" i="14"/>
  <c r="O56" i="14"/>
  <c r="G56" i="14"/>
  <c r="K56" i="14"/>
  <c r="D62" i="10"/>
  <c r="F61" i="10"/>
  <c r="D62" i="14" s="1"/>
  <c r="E61" i="10"/>
  <c r="G71" i="15"/>
  <c r="E72" i="15"/>
  <c r="H72" i="15" s="1"/>
  <c r="C70" i="10"/>
  <c r="C29" i="18" l="1"/>
  <c r="F29" i="18" s="1"/>
  <c r="AA71" i="14"/>
  <c r="S71" i="14"/>
  <c r="W71" i="14"/>
  <c r="AQ69" i="14"/>
  <c r="AI69" i="14"/>
  <c r="AE69" i="14"/>
  <c r="AM69" i="14"/>
  <c r="G57" i="14"/>
  <c r="K57" i="14"/>
  <c r="O57" i="14"/>
  <c r="D63" i="10"/>
  <c r="F62" i="10"/>
  <c r="D63" i="14" s="1"/>
  <c r="E62" i="10"/>
  <c r="G72" i="15"/>
  <c r="E73" i="15"/>
  <c r="H73" i="15" s="1"/>
  <c r="C71" i="10"/>
  <c r="D29" i="18"/>
  <c r="E29" i="18"/>
  <c r="G29" i="18" l="1"/>
  <c r="H29" i="18" s="1"/>
  <c r="A30" i="18" s="1"/>
  <c r="AA72" i="14"/>
  <c r="S72" i="14"/>
  <c r="W72" i="14"/>
  <c r="AQ70" i="14"/>
  <c r="AI70" i="14"/>
  <c r="AE70" i="14"/>
  <c r="AM70" i="14"/>
  <c r="G58" i="14"/>
  <c r="O58" i="14"/>
  <c r="K58" i="14"/>
  <c r="D64" i="10"/>
  <c r="F63" i="10"/>
  <c r="D64" i="14" s="1"/>
  <c r="E63" i="10"/>
  <c r="G73" i="15"/>
  <c r="E74" i="15"/>
  <c r="H74" i="15" s="1"/>
  <c r="C72" i="10"/>
  <c r="C30" i="18" l="1"/>
  <c r="F30" i="18" s="1"/>
  <c r="W73" i="14"/>
  <c r="S73" i="14"/>
  <c r="AA73" i="14"/>
  <c r="AQ71" i="14"/>
  <c r="AI71" i="14"/>
  <c r="AM71" i="14"/>
  <c r="AE71" i="14"/>
  <c r="G59" i="14"/>
  <c r="K59" i="14"/>
  <c r="O59" i="14"/>
  <c r="D65" i="10"/>
  <c r="F64" i="10"/>
  <c r="D65" i="14" s="1"/>
  <c r="E64" i="10"/>
  <c r="G74" i="15"/>
  <c r="E75" i="15"/>
  <c r="H75" i="15" s="1"/>
  <c r="C73" i="10"/>
  <c r="D30" i="18"/>
  <c r="E30" i="18"/>
  <c r="G30" i="18" l="1"/>
  <c r="H30" i="18" s="1"/>
  <c r="A31" i="18" s="1"/>
  <c r="W74" i="14"/>
  <c r="AA74" i="14"/>
  <c r="S74" i="14"/>
  <c r="AQ72" i="14"/>
  <c r="AM72" i="14"/>
  <c r="AE72" i="14"/>
  <c r="AI72" i="14"/>
  <c r="G60" i="14"/>
  <c r="K60" i="14"/>
  <c r="O60" i="14"/>
  <c r="D66" i="10"/>
  <c r="F65" i="10"/>
  <c r="D66" i="14" s="1"/>
  <c r="E65" i="10"/>
  <c r="G75" i="15"/>
  <c r="E76" i="15"/>
  <c r="H76" i="15" s="1"/>
  <c r="C74" i="10"/>
  <c r="C31" i="18" l="1"/>
  <c r="F31" i="18" s="1"/>
  <c r="W75" i="14"/>
  <c r="AA75" i="14"/>
  <c r="S75" i="14"/>
  <c r="AM73" i="14"/>
  <c r="AE73" i="14"/>
  <c r="AQ73" i="14"/>
  <c r="AI73" i="14"/>
  <c r="O61" i="14"/>
  <c r="G61" i="14"/>
  <c r="K61" i="14"/>
  <c r="D67" i="10"/>
  <c r="F66" i="10"/>
  <c r="D67" i="14" s="1"/>
  <c r="E66" i="10"/>
  <c r="G76" i="15"/>
  <c r="E77" i="15"/>
  <c r="H77" i="15" s="1"/>
  <c r="C75" i="10"/>
  <c r="E31" i="18"/>
  <c r="D31" i="18"/>
  <c r="G31" i="18" l="1"/>
  <c r="H31" i="18" s="1"/>
  <c r="A32" i="18" s="1"/>
  <c r="W76" i="14"/>
  <c r="AA76" i="14"/>
  <c r="S76" i="14"/>
  <c r="AM74" i="14"/>
  <c r="AE74" i="14"/>
  <c r="AQ74" i="14"/>
  <c r="AI74" i="14"/>
  <c r="O62" i="14"/>
  <c r="K62" i="14"/>
  <c r="G62" i="14"/>
  <c r="D68" i="10"/>
  <c r="F67" i="10"/>
  <c r="D68" i="14" s="1"/>
  <c r="E67" i="10"/>
  <c r="G77" i="15"/>
  <c r="E78" i="15"/>
  <c r="H78" i="15" s="1"/>
  <c r="C76" i="10"/>
  <c r="C32" i="18" l="1"/>
  <c r="F32" i="18" s="1"/>
  <c r="AA77" i="14"/>
  <c r="S77" i="14"/>
  <c r="W77" i="14"/>
  <c r="AM75" i="14"/>
  <c r="AE75" i="14"/>
  <c r="AQ75" i="14"/>
  <c r="AI75" i="14"/>
  <c r="O63" i="14"/>
  <c r="G63" i="14"/>
  <c r="K63" i="14"/>
  <c r="D69" i="10"/>
  <c r="F68" i="10"/>
  <c r="D69" i="14" s="1"/>
  <c r="E68" i="10"/>
  <c r="G78" i="15"/>
  <c r="E79" i="15"/>
  <c r="H79" i="15" s="1"/>
  <c r="C77" i="10"/>
  <c r="D32" i="18"/>
  <c r="E32" i="18"/>
  <c r="G32" i="18" l="1"/>
  <c r="H32" i="18" s="1"/>
  <c r="A33" i="18" s="1"/>
  <c r="AA78" i="14"/>
  <c r="S78" i="14"/>
  <c r="W78" i="14"/>
  <c r="AI76" i="14"/>
  <c r="AM76" i="14"/>
  <c r="AQ76" i="14"/>
  <c r="AE76" i="14"/>
  <c r="O64" i="14"/>
  <c r="G64" i="14"/>
  <c r="K64" i="14"/>
  <c r="D70" i="10"/>
  <c r="F69" i="10"/>
  <c r="D70" i="14" s="1"/>
  <c r="E69" i="10"/>
  <c r="G79" i="15"/>
  <c r="C78" i="10"/>
  <c r="C33" i="18" l="1"/>
  <c r="F33" i="18" s="1"/>
  <c r="AA79" i="14"/>
  <c r="S79" i="14"/>
  <c r="W79" i="14"/>
  <c r="AQ77" i="14"/>
  <c r="AI77" i="14"/>
  <c r="AM77" i="14"/>
  <c r="AE77" i="14"/>
  <c r="G65" i="14"/>
  <c r="K65" i="14"/>
  <c r="O65" i="14"/>
  <c r="D71" i="10"/>
  <c r="F70" i="10"/>
  <c r="D71" i="14" s="1"/>
  <c r="E70" i="10"/>
  <c r="C79" i="10"/>
  <c r="E33" i="18"/>
  <c r="D33" i="18"/>
  <c r="G33" i="18" l="1"/>
  <c r="H33" i="18" s="1"/>
  <c r="A34" i="18" s="1"/>
  <c r="AA80" i="14"/>
  <c r="S80" i="14"/>
  <c r="W80" i="14"/>
  <c r="AQ78" i="14"/>
  <c r="AI78" i="14"/>
  <c r="AM78" i="14"/>
  <c r="AE78" i="14"/>
  <c r="G66" i="14"/>
  <c r="K66" i="14"/>
  <c r="O66" i="14"/>
  <c r="D72" i="10"/>
  <c r="F71" i="10"/>
  <c r="D72" i="14" s="1"/>
  <c r="E71" i="10"/>
  <c r="C80" i="10"/>
  <c r="C34" i="18" l="1"/>
  <c r="F34" i="18" s="1"/>
  <c r="W81" i="14"/>
  <c r="AA81" i="14"/>
  <c r="S81" i="14"/>
  <c r="AQ79" i="14"/>
  <c r="AI79" i="14"/>
  <c r="AM79" i="14"/>
  <c r="AE79" i="14"/>
  <c r="G67" i="14"/>
  <c r="K67" i="14"/>
  <c r="O67" i="14"/>
  <c r="D73" i="10"/>
  <c r="F72" i="10"/>
  <c r="D73" i="14" s="1"/>
  <c r="E72" i="10"/>
  <c r="C81" i="10"/>
  <c r="E34" i="18"/>
  <c r="D34" i="18"/>
  <c r="G34" i="18" l="1"/>
  <c r="H34" i="18" s="1"/>
  <c r="A35" i="18" s="1"/>
  <c r="AA82" i="14"/>
  <c r="W82" i="14"/>
  <c r="S82" i="14"/>
  <c r="AQ80" i="14"/>
  <c r="AE80" i="14"/>
  <c r="AM80" i="14"/>
  <c r="AI80" i="14"/>
  <c r="G68" i="14"/>
  <c r="K68" i="14"/>
  <c r="O68" i="14"/>
  <c r="D74" i="10"/>
  <c r="F73" i="10"/>
  <c r="D74" i="14" s="1"/>
  <c r="E73" i="10"/>
  <c r="C82" i="10"/>
  <c r="C35" i="18" l="1"/>
  <c r="F35" i="18" s="1"/>
  <c r="W83" i="14"/>
  <c r="AA83" i="14"/>
  <c r="S83" i="14"/>
  <c r="AM81" i="14"/>
  <c r="AE81" i="14"/>
  <c r="AI81" i="14"/>
  <c r="AQ81" i="14"/>
  <c r="O69" i="14"/>
  <c r="G69" i="14"/>
  <c r="K69" i="14"/>
  <c r="D75" i="10"/>
  <c r="F74" i="10"/>
  <c r="D75" i="14" s="1"/>
  <c r="E74" i="10"/>
  <c r="C83" i="10"/>
  <c r="D35" i="18"/>
  <c r="E35" i="18"/>
  <c r="G35" i="18" l="1"/>
  <c r="H35" i="18" s="1"/>
  <c r="A36" i="18" s="1"/>
  <c r="W84" i="14"/>
  <c r="AA84" i="14"/>
  <c r="S84" i="14"/>
  <c r="AM82" i="14"/>
  <c r="AE82" i="14"/>
  <c r="AI82" i="14"/>
  <c r="AQ82" i="14"/>
  <c r="O70" i="14"/>
  <c r="G70" i="14"/>
  <c r="K70" i="14"/>
  <c r="D76" i="10"/>
  <c r="F75" i="10"/>
  <c r="D76" i="14" s="1"/>
  <c r="E75" i="10"/>
  <c r="C84" i="10"/>
  <c r="C36" i="18" l="1"/>
  <c r="F36" i="18" s="1"/>
  <c r="AA85" i="14"/>
  <c r="S85" i="14"/>
  <c r="W85" i="14"/>
  <c r="AM83" i="14"/>
  <c r="AE83" i="14"/>
  <c r="AQ83" i="14"/>
  <c r="AI83" i="14"/>
  <c r="O71" i="14"/>
  <c r="G71" i="14"/>
  <c r="K71" i="14"/>
  <c r="D77" i="10"/>
  <c r="F76" i="10"/>
  <c r="D77" i="14" s="1"/>
  <c r="E76" i="10"/>
  <c r="C85" i="10"/>
  <c r="D36" i="18"/>
  <c r="E36" i="18"/>
  <c r="G36" i="18" l="1"/>
  <c r="H36" i="18" s="1"/>
  <c r="A37" i="18" s="1"/>
  <c r="AA86" i="14"/>
  <c r="W86" i="14"/>
  <c r="S86" i="14"/>
  <c r="AI84" i="14"/>
  <c r="AE84" i="14"/>
  <c r="AQ84" i="14"/>
  <c r="AM84" i="14"/>
  <c r="O72" i="14"/>
  <c r="G72" i="14"/>
  <c r="K72" i="14"/>
  <c r="D78" i="10"/>
  <c r="F77" i="10"/>
  <c r="D78" i="14" s="1"/>
  <c r="E77" i="10"/>
  <c r="C86" i="10"/>
  <c r="C37" i="18" l="1"/>
  <c r="F37" i="18" s="1"/>
  <c r="AA87" i="14"/>
  <c r="S87" i="14"/>
  <c r="W87" i="14"/>
  <c r="AQ85" i="14"/>
  <c r="AI85" i="14"/>
  <c r="AE85" i="14"/>
  <c r="AM85" i="14"/>
  <c r="G73" i="14"/>
  <c r="K73" i="14"/>
  <c r="O73" i="14"/>
  <c r="D79" i="10"/>
  <c r="F78" i="10"/>
  <c r="D79" i="14" s="1"/>
  <c r="E78" i="10"/>
  <c r="C87" i="10"/>
  <c r="E37" i="18"/>
  <c r="D37" i="18"/>
  <c r="G37" i="18" l="1"/>
  <c r="H37" i="18" s="1"/>
  <c r="A38" i="18" s="1"/>
  <c r="AA88" i="14"/>
  <c r="S88" i="14"/>
  <c r="W88" i="14"/>
  <c r="AQ86" i="14"/>
  <c r="AI86" i="14"/>
  <c r="AE86" i="14"/>
  <c r="AM86" i="14"/>
  <c r="G74" i="14"/>
  <c r="O74" i="14"/>
  <c r="K74" i="14"/>
  <c r="D80" i="10"/>
  <c r="F79" i="10"/>
  <c r="D80" i="14" s="1"/>
  <c r="E79" i="10"/>
  <c r="C88" i="10"/>
  <c r="C38" i="18" l="1"/>
  <c r="F38" i="18" s="1"/>
  <c r="W89" i="14"/>
  <c r="AA89" i="14"/>
  <c r="S89" i="14"/>
  <c r="AQ87" i="14"/>
  <c r="AI87" i="14"/>
  <c r="AM87" i="14"/>
  <c r="AE87" i="14"/>
  <c r="G75" i="14"/>
  <c r="K75" i="14"/>
  <c r="O75" i="14"/>
  <c r="D81" i="10"/>
  <c r="F80" i="10"/>
  <c r="D81" i="14" s="1"/>
  <c r="E80" i="10"/>
  <c r="C89" i="10"/>
  <c r="D38" i="18"/>
  <c r="E38" i="18"/>
  <c r="G38" i="18" l="1"/>
  <c r="H38" i="18" s="1"/>
  <c r="A39" i="18" s="1"/>
  <c r="AA90" i="14"/>
  <c r="W90" i="14"/>
  <c r="S90" i="14"/>
  <c r="AQ88" i="14"/>
  <c r="AM88" i="14"/>
  <c r="AI88" i="14"/>
  <c r="AE88" i="14"/>
  <c r="G76" i="14"/>
  <c r="K76" i="14"/>
  <c r="O76" i="14"/>
  <c r="D82" i="10"/>
  <c r="F81" i="10"/>
  <c r="D82" i="14" s="1"/>
  <c r="E81" i="10"/>
  <c r="C90" i="10"/>
  <c r="C39" i="18" l="1"/>
  <c r="F39" i="18" s="1"/>
  <c r="W91" i="14"/>
  <c r="AA91" i="14"/>
  <c r="S91" i="14"/>
  <c r="AM89" i="14"/>
  <c r="AE89" i="14"/>
  <c r="AQ89" i="14"/>
  <c r="AI89" i="14"/>
  <c r="O77" i="14"/>
  <c r="G77" i="14"/>
  <c r="K77" i="14"/>
  <c r="D83" i="10"/>
  <c r="F82" i="10"/>
  <c r="D83" i="14" s="1"/>
  <c r="E82" i="10"/>
  <c r="C91" i="10"/>
  <c r="D39" i="18"/>
  <c r="E39" i="18"/>
  <c r="G39" i="18" l="1"/>
  <c r="H39" i="18" s="1"/>
  <c r="A40" i="18" s="1"/>
  <c r="W92" i="14"/>
  <c r="AA92" i="14"/>
  <c r="S92" i="14"/>
  <c r="AM90" i="14"/>
  <c r="AE90" i="14"/>
  <c r="AQ90" i="14"/>
  <c r="AI90" i="14"/>
  <c r="O78" i="14"/>
  <c r="G78" i="14"/>
  <c r="K78" i="14"/>
  <c r="D84" i="10"/>
  <c r="F83" i="10"/>
  <c r="D84" i="14" s="1"/>
  <c r="E83" i="10"/>
  <c r="C92" i="10"/>
  <c r="C40" i="18" l="1"/>
  <c r="F40" i="18" s="1"/>
  <c r="AA93" i="14"/>
  <c r="S93" i="14"/>
  <c r="W93" i="14"/>
  <c r="AM91" i="14"/>
  <c r="AE91" i="14"/>
  <c r="AQ91" i="14"/>
  <c r="AI91" i="14"/>
  <c r="O79" i="14"/>
  <c r="G79" i="14"/>
  <c r="K79" i="14"/>
  <c r="D85" i="10"/>
  <c r="F84" i="10"/>
  <c r="D85" i="14" s="1"/>
  <c r="E84" i="10"/>
  <c r="C93" i="10"/>
  <c r="D40" i="18"/>
  <c r="E40" i="18"/>
  <c r="G40" i="18" l="1"/>
  <c r="H40" i="18" s="1"/>
  <c r="A41" i="18" s="1"/>
  <c r="AA94" i="14"/>
  <c r="S94" i="14"/>
  <c r="W94" i="14"/>
  <c r="AQ92" i="14"/>
  <c r="AI92" i="14"/>
  <c r="AM92" i="14"/>
  <c r="AE92" i="14"/>
  <c r="O80" i="14"/>
  <c r="G80" i="14"/>
  <c r="K80" i="14"/>
  <c r="D86" i="10"/>
  <c r="F85" i="10"/>
  <c r="D86" i="14" s="1"/>
  <c r="E85" i="10"/>
  <c r="C94" i="10"/>
  <c r="C41" i="18" l="1"/>
  <c r="F41" i="18" s="1"/>
  <c r="AA95" i="14"/>
  <c r="S95" i="14"/>
  <c r="W95" i="14"/>
  <c r="AQ93" i="14"/>
  <c r="AI93" i="14"/>
  <c r="AM93" i="14"/>
  <c r="AE93" i="14"/>
  <c r="G81" i="14"/>
  <c r="K81" i="14"/>
  <c r="O81" i="14"/>
  <c r="D87" i="10"/>
  <c r="F86" i="10"/>
  <c r="D87" i="14" s="1"/>
  <c r="E86" i="10"/>
  <c r="C95" i="10"/>
  <c r="D41" i="18"/>
  <c r="E41" i="18"/>
  <c r="G41" i="18" l="1"/>
  <c r="H41" i="18" s="1"/>
  <c r="A42" i="18" s="1"/>
  <c r="AA96" i="14"/>
  <c r="S96" i="14"/>
  <c r="W96" i="14"/>
  <c r="AQ94" i="14"/>
  <c r="AI94" i="14"/>
  <c r="AM94" i="14"/>
  <c r="AE94" i="14"/>
  <c r="G82" i="14"/>
  <c r="K82" i="14"/>
  <c r="O82" i="14"/>
  <c r="D88" i="10"/>
  <c r="F87" i="10"/>
  <c r="D88" i="14" s="1"/>
  <c r="E87" i="10"/>
  <c r="C96" i="10"/>
  <c r="C42" i="18" l="1"/>
  <c r="F42" i="18" s="1"/>
  <c r="W97" i="14"/>
  <c r="AA97" i="14"/>
  <c r="S97" i="14"/>
  <c r="AQ95" i="14"/>
  <c r="AI95" i="14"/>
  <c r="AM95" i="14"/>
  <c r="AE95" i="14"/>
  <c r="G83" i="14"/>
  <c r="K83" i="14"/>
  <c r="O83" i="14"/>
  <c r="D89" i="10"/>
  <c r="F88" i="10"/>
  <c r="D89" i="14" s="1"/>
  <c r="E88" i="10"/>
  <c r="C97" i="10"/>
  <c r="D42" i="18"/>
  <c r="E42" i="18"/>
  <c r="G42" i="18" l="1"/>
  <c r="H42" i="18" s="1"/>
  <c r="A43" i="18" s="1"/>
  <c r="W98" i="14"/>
  <c r="AA98" i="14"/>
  <c r="S98" i="14"/>
  <c r="AQ96" i="14"/>
  <c r="AE96" i="14"/>
  <c r="AI96" i="14"/>
  <c r="AM96" i="14"/>
  <c r="G84" i="14"/>
  <c r="K84" i="14"/>
  <c r="O84" i="14"/>
  <c r="D90" i="10"/>
  <c r="F89" i="10"/>
  <c r="D90" i="14" s="1"/>
  <c r="E89" i="10"/>
  <c r="C98" i="10"/>
  <c r="C43" i="18" l="1"/>
  <c r="F43" i="18" s="1"/>
  <c r="W99" i="14"/>
  <c r="AA99" i="14"/>
  <c r="S99" i="14"/>
  <c r="AM97" i="14"/>
  <c r="AE97" i="14"/>
  <c r="AQ97" i="14"/>
  <c r="AI97" i="14"/>
  <c r="O85" i="14"/>
  <c r="G85" i="14"/>
  <c r="K85" i="14"/>
  <c r="D91" i="10"/>
  <c r="F90" i="10"/>
  <c r="D91" i="14" s="1"/>
  <c r="E90" i="10"/>
  <c r="C99" i="10"/>
  <c r="E43" i="18"/>
  <c r="D43" i="18"/>
  <c r="G43" i="18" l="1"/>
  <c r="H43" i="18" s="1"/>
  <c r="A44" i="18" s="1"/>
  <c r="W100" i="14"/>
  <c r="AA100" i="14"/>
  <c r="S100" i="14"/>
  <c r="AM98" i="14"/>
  <c r="AE98" i="14"/>
  <c r="AI98" i="14"/>
  <c r="AQ98" i="14"/>
  <c r="O86" i="14"/>
  <c r="K86" i="14"/>
  <c r="G86" i="14"/>
  <c r="D92" i="10"/>
  <c r="F91" i="10"/>
  <c r="D92" i="14" s="1"/>
  <c r="E91" i="10"/>
  <c r="C100" i="10"/>
  <c r="C44" i="18" l="1"/>
  <c r="F44" i="18" s="1"/>
  <c r="AA101" i="14"/>
  <c r="S101" i="14"/>
  <c r="W101" i="14"/>
  <c r="AM99" i="14"/>
  <c r="AE99" i="14"/>
  <c r="AQ99" i="14"/>
  <c r="AI99" i="14"/>
  <c r="O87" i="14"/>
  <c r="G87" i="14"/>
  <c r="K87" i="14"/>
  <c r="D93" i="10"/>
  <c r="F92" i="10"/>
  <c r="D93" i="14" s="1"/>
  <c r="E92" i="10"/>
  <c r="C101" i="10"/>
  <c r="D44" i="18"/>
  <c r="E44" i="18"/>
  <c r="G44" i="18" l="1"/>
  <c r="H44" i="18" s="1"/>
  <c r="A45" i="18" s="1"/>
  <c r="AA102" i="14"/>
  <c r="W102" i="14"/>
  <c r="S102" i="14"/>
  <c r="AE100" i="14"/>
  <c r="AQ100" i="14"/>
  <c r="AI100" i="14"/>
  <c r="AM100" i="14"/>
  <c r="O88" i="14"/>
  <c r="G88" i="14"/>
  <c r="K88" i="14"/>
  <c r="D94" i="10"/>
  <c r="F93" i="10"/>
  <c r="D94" i="14" s="1"/>
  <c r="E93" i="10"/>
  <c r="C102" i="10"/>
  <c r="C45" i="18" l="1"/>
  <c r="F45" i="18" s="1"/>
  <c r="AA103" i="14"/>
  <c r="S103" i="14"/>
  <c r="W103" i="14"/>
  <c r="AQ101" i="14"/>
  <c r="AI101" i="14"/>
  <c r="AE101" i="14"/>
  <c r="AM101" i="14"/>
  <c r="G89" i="14"/>
  <c r="K89" i="14"/>
  <c r="O89" i="14"/>
  <c r="D95" i="10"/>
  <c r="F94" i="10"/>
  <c r="D95" i="14" s="1"/>
  <c r="E94" i="10"/>
  <c r="C103" i="10"/>
  <c r="D45" i="18"/>
  <c r="E45" i="18"/>
  <c r="G45" i="18" l="1"/>
  <c r="H45" i="18" s="1"/>
  <c r="A46" i="18" s="1"/>
  <c r="AA104" i="14"/>
  <c r="S104" i="14"/>
  <c r="W104" i="14"/>
  <c r="AQ102" i="14"/>
  <c r="AI102" i="14"/>
  <c r="AE102" i="14"/>
  <c r="AM102" i="14"/>
  <c r="G90" i="14"/>
  <c r="K90" i="14"/>
  <c r="O90" i="14"/>
  <c r="D96" i="10"/>
  <c r="F95" i="10"/>
  <c r="D96" i="14" s="1"/>
  <c r="E95" i="10"/>
  <c r="C104" i="10"/>
  <c r="C46" i="18" l="1"/>
  <c r="F46" i="18" s="1"/>
  <c r="W105" i="14"/>
  <c r="AA105" i="14"/>
  <c r="S105" i="14"/>
  <c r="AQ103" i="14"/>
  <c r="AI103" i="14"/>
  <c r="AM103" i="14"/>
  <c r="AE103" i="14"/>
  <c r="G91" i="14"/>
  <c r="K91" i="14"/>
  <c r="O91" i="14"/>
  <c r="D97" i="10"/>
  <c r="F96" i="10"/>
  <c r="D97" i="14" s="1"/>
  <c r="E96" i="10"/>
  <c r="C105" i="10"/>
  <c r="D46" i="18"/>
  <c r="E46" i="18"/>
  <c r="G46" i="18" l="1"/>
  <c r="H46" i="18" s="1"/>
  <c r="A47" i="18" s="1"/>
  <c r="W106" i="14"/>
  <c r="AA106" i="14"/>
  <c r="S106" i="14"/>
  <c r="AQ104" i="14"/>
  <c r="AM104" i="14"/>
  <c r="AE104" i="14"/>
  <c r="AI104" i="14"/>
  <c r="G92" i="14"/>
  <c r="K92" i="14"/>
  <c r="O92" i="14"/>
  <c r="D98" i="10"/>
  <c r="F97" i="10"/>
  <c r="D98" i="14" s="1"/>
  <c r="E97" i="10"/>
  <c r="C106" i="10"/>
  <c r="C47" i="18" l="1"/>
  <c r="F47" i="18" s="1"/>
  <c r="W107" i="14"/>
  <c r="AA107" i="14"/>
  <c r="S107" i="14"/>
  <c r="AM105" i="14"/>
  <c r="AE105" i="14"/>
  <c r="AQ105" i="14"/>
  <c r="AI105" i="14"/>
  <c r="O93" i="14"/>
  <c r="G93" i="14"/>
  <c r="K93" i="14"/>
  <c r="D99" i="10"/>
  <c r="F98" i="10"/>
  <c r="D99" i="14" s="1"/>
  <c r="E98" i="10"/>
  <c r="C107" i="10"/>
  <c r="D47" i="18"/>
  <c r="E47" i="18"/>
  <c r="G47" i="18" l="1"/>
  <c r="H47" i="18" s="1"/>
  <c r="A48" i="18" s="1"/>
  <c r="W108" i="14"/>
  <c r="AA108" i="14"/>
  <c r="S108" i="14"/>
  <c r="AM106" i="14"/>
  <c r="AE106" i="14"/>
  <c r="AQ106" i="14"/>
  <c r="AI106" i="14"/>
  <c r="O94" i="14"/>
  <c r="K94" i="14"/>
  <c r="G94" i="14"/>
  <c r="D100" i="10"/>
  <c r="F99" i="10"/>
  <c r="D100" i="14" s="1"/>
  <c r="E99" i="10"/>
  <c r="C108" i="10"/>
  <c r="C48" i="18" l="1"/>
  <c r="F48" i="18" s="1"/>
  <c r="AA109" i="14"/>
  <c r="S109" i="14"/>
  <c r="W109" i="14"/>
  <c r="AM107" i="14"/>
  <c r="AE107" i="14"/>
  <c r="AQ107" i="14"/>
  <c r="AI107" i="14"/>
  <c r="O95" i="14"/>
  <c r="G95" i="14"/>
  <c r="K95" i="14"/>
  <c r="D101" i="10"/>
  <c r="F100" i="10"/>
  <c r="D101" i="14" s="1"/>
  <c r="E100" i="10"/>
  <c r="C109" i="10"/>
  <c r="E48" i="18"/>
  <c r="D48" i="18"/>
  <c r="G48" i="18" l="1"/>
  <c r="H48" i="18" s="1"/>
  <c r="A49" i="18" s="1"/>
  <c r="AA110" i="14"/>
  <c r="S110" i="14"/>
  <c r="W110" i="14"/>
  <c r="AI108" i="14"/>
  <c r="AE108" i="14"/>
  <c r="AM108" i="14"/>
  <c r="AQ108" i="14"/>
  <c r="O96" i="14"/>
  <c r="G96" i="14"/>
  <c r="K96" i="14"/>
  <c r="D102" i="10"/>
  <c r="F101" i="10"/>
  <c r="D102" i="14" s="1"/>
  <c r="E101" i="10"/>
  <c r="C110" i="10"/>
  <c r="C49" i="18" l="1"/>
  <c r="F49" i="18" s="1"/>
  <c r="AA111" i="14"/>
  <c r="S111" i="14"/>
  <c r="W111" i="14"/>
  <c r="AQ109" i="14"/>
  <c r="AI109" i="14"/>
  <c r="AM109" i="14"/>
  <c r="AE109" i="14"/>
  <c r="G97" i="14"/>
  <c r="K97" i="14"/>
  <c r="O97" i="14"/>
  <c r="D103" i="10"/>
  <c r="F102" i="10"/>
  <c r="D103" i="14" s="1"/>
  <c r="E102" i="10"/>
  <c r="C111" i="10"/>
  <c r="E49" i="18"/>
  <c r="D49" i="18"/>
  <c r="G49" i="18" l="1"/>
  <c r="H49" i="18" s="1"/>
  <c r="A50" i="18" s="1"/>
  <c r="AA112" i="14"/>
  <c r="S112" i="14"/>
  <c r="W112" i="14"/>
  <c r="AQ110" i="14"/>
  <c r="AI110" i="14"/>
  <c r="AM110" i="14"/>
  <c r="AE110" i="14"/>
  <c r="G98" i="14"/>
  <c r="O98" i="14"/>
  <c r="K98" i="14"/>
  <c r="D104" i="10"/>
  <c r="F103" i="10"/>
  <c r="D104" i="14" s="1"/>
  <c r="E103" i="10"/>
  <c r="C112" i="10"/>
  <c r="C50" i="18" l="1"/>
  <c r="F50" i="18" s="1"/>
  <c r="W113" i="14"/>
  <c r="AA113" i="14"/>
  <c r="S113" i="14"/>
  <c r="AQ111" i="14"/>
  <c r="AI111" i="14"/>
  <c r="AM111" i="14"/>
  <c r="AE111" i="14"/>
  <c r="G99" i="14"/>
  <c r="K99" i="14"/>
  <c r="O99" i="14"/>
  <c r="D105" i="10"/>
  <c r="F104" i="10"/>
  <c r="D105" i="14" s="1"/>
  <c r="E104" i="10"/>
  <c r="C113" i="10"/>
  <c r="D50" i="18"/>
  <c r="E50" i="18"/>
  <c r="G50" i="18" l="1"/>
  <c r="H50" i="18" s="1"/>
  <c r="A51" i="18" s="1"/>
  <c r="AA114" i="14"/>
  <c r="W114" i="14"/>
  <c r="S114" i="14"/>
  <c r="AQ112" i="14"/>
  <c r="AE112" i="14"/>
  <c r="AI112" i="14"/>
  <c r="AM112" i="14"/>
  <c r="G100" i="14"/>
  <c r="K100" i="14"/>
  <c r="O100" i="14"/>
  <c r="D106" i="10"/>
  <c r="F105" i="10"/>
  <c r="D106" i="14" s="1"/>
  <c r="E105" i="10"/>
  <c r="C114" i="10"/>
  <c r="C51" i="18" l="1"/>
  <c r="F51" i="18" s="1"/>
  <c r="W115" i="14"/>
  <c r="AA115" i="14"/>
  <c r="S115" i="14"/>
  <c r="AM113" i="14"/>
  <c r="AE113" i="14"/>
  <c r="AI113" i="14"/>
  <c r="AQ113" i="14"/>
  <c r="O101" i="14"/>
  <c r="G101" i="14"/>
  <c r="K101" i="14"/>
  <c r="D107" i="10"/>
  <c r="F106" i="10"/>
  <c r="D107" i="14" s="1"/>
  <c r="E106" i="10"/>
  <c r="C115" i="10"/>
  <c r="E51" i="18"/>
  <c r="D51" i="18"/>
  <c r="G51" i="18" l="1"/>
  <c r="H51" i="18" s="1"/>
  <c r="A52" i="18" s="1"/>
  <c r="W116" i="14"/>
  <c r="AA116" i="14"/>
  <c r="S116" i="14"/>
  <c r="AM114" i="14"/>
  <c r="AE114" i="14"/>
  <c r="AQ114" i="14"/>
  <c r="AI114" i="14"/>
  <c r="O102" i="14"/>
  <c r="G102" i="14"/>
  <c r="K102" i="14"/>
  <c r="D108" i="10"/>
  <c r="F107" i="10"/>
  <c r="D108" i="14" s="1"/>
  <c r="E107" i="10"/>
  <c r="C116" i="10"/>
  <c r="C52" i="18" l="1"/>
  <c r="F52" i="18" s="1"/>
  <c r="AA117" i="14"/>
  <c r="S117" i="14"/>
  <c r="W117" i="14"/>
  <c r="AM115" i="14"/>
  <c r="AE115" i="14"/>
  <c r="AQ115" i="14"/>
  <c r="AI115" i="14"/>
  <c r="O103" i="14"/>
  <c r="G103" i="14"/>
  <c r="K103" i="14"/>
  <c r="D109" i="10"/>
  <c r="F108" i="10"/>
  <c r="D109" i="14" s="1"/>
  <c r="E108" i="10"/>
  <c r="C117" i="10"/>
  <c r="D52" i="18"/>
  <c r="E52" i="18"/>
  <c r="G52" i="18" l="1"/>
  <c r="H52" i="18" s="1"/>
  <c r="A53" i="18" s="1"/>
  <c r="AA118" i="14"/>
  <c r="W118" i="14"/>
  <c r="S118" i="14"/>
  <c r="AM116" i="14"/>
  <c r="AQ116" i="14"/>
  <c r="AE116" i="14"/>
  <c r="AI116" i="14"/>
  <c r="O104" i="14"/>
  <c r="G104" i="14"/>
  <c r="K104" i="14"/>
  <c r="D110" i="10"/>
  <c r="F109" i="10"/>
  <c r="D110" i="14" s="1"/>
  <c r="E109" i="10"/>
  <c r="C118" i="10"/>
  <c r="C53" i="18" l="1"/>
  <c r="F53" i="18" s="1"/>
  <c r="AA119" i="14"/>
  <c r="S119" i="14"/>
  <c r="W119" i="14"/>
  <c r="AQ117" i="14"/>
  <c r="AI117" i="14"/>
  <c r="AE117" i="14"/>
  <c r="AM117" i="14"/>
  <c r="G105" i="14"/>
  <c r="K105" i="14"/>
  <c r="O105" i="14"/>
  <c r="D111" i="10"/>
  <c r="F110" i="10"/>
  <c r="D111" i="14" s="1"/>
  <c r="E110" i="10"/>
  <c r="C119" i="10"/>
  <c r="D53" i="18"/>
  <c r="E53" i="18"/>
  <c r="G53" i="18" l="1"/>
  <c r="H53" i="18" s="1"/>
  <c r="A54" i="18" s="1"/>
  <c r="AA120" i="14"/>
  <c r="S120" i="14"/>
  <c r="W120" i="14"/>
  <c r="AQ118" i="14"/>
  <c r="AI118" i="14"/>
  <c r="AE118" i="14"/>
  <c r="AM118" i="14"/>
  <c r="G106" i="14"/>
  <c r="O106" i="14"/>
  <c r="K106" i="14"/>
  <c r="D112" i="10"/>
  <c r="F111" i="10"/>
  <c r="D112" i="14" s="1"/>
  <c r="E111" i="10"/>
  <c r="C120" i="10"/>
  <c r="C54" i="18" l="1"/>
  <c r="F54" i="18" s="1"/>
  <c r="W121" i="14"/>
  <c r="AA121" i="14"/>
  <c r="S121" i="14"/>
  <c r="AQ119" i="14"/>
  <c r="AI119" i="14"/>
  <c r="AM119" i="14"/>
  <c r="AE119" i="14"/>
  <c r="G107" i="14"/>
  <c r="K107" i="14"/>
  <c r="O107" i="14"/>
  <c r="D113" i="10"/>
  <c r="F112" i="10"/>
  <c r="D113" i="14" s="1"/>
  <c r="E112" i="10"/>
  <c r="C121" i="10"/>
  <c r="E54" i="18"/>
  <c r="D54" i="18"/>
  <c r="G54" i="18" l="1"/>
  <c r="H54" i="18" s="1"/>
  <c r="A55" i="18" s="1"/>
  <c r="S122" i="14"/>
  <c r="AA122" i="14"/>
  <c r="W122" i="14"/>
  <c r="AQ120" i="14"/>
  <c r="AM120" i="14"/>
  <c r="AE120" i="14"/>
  <c r="AI120" i="14"/>
  <c r="G108" i="14"/>
  <c r="K108" i="14"/>
  <c r="O108" i="14"/>
  <c r="D114" i="10"/>
  <c r="F113" i="10"/>
  <c r="D114" i="14" s="1"/>
  <c r="E113" i="10"/>
  <c r="C122" i="10"/>
  <c r="C55" i="18" l="1"/>
  <c r="F55" i="18" s="1"/>
  <c r="W123" i="14"/>
  <c r="AA123" i="14"/>
  <c r="S123" i="14"/>
  <c r="AM121" i="14"/>
  <c r="AE121" i="14"/>
  <c r="AQ121" i="14"/>
  <c r="AI121" i="14"/>
  <c r="O109" i="14"/>
  <c r="G109" i="14"/>
  <c r="K109" i="14"/>
  <c r="D115" i="10"/>
  <c r="F114" i="10"/>
  <c r="D115" i="14" s="1"/>
  <c r="E114" i="10"/>
  <c r="C123" i="10"/>
  <c r="E55" i="18"/>
  <c r="D55" i="18"/>
  <c r="G55" i="18" l="1"/>
  <c r="H55" i="18" s="1"/>
  <c r="A56" i="18" s="1"/>
  <c r="W124" i="14"/>
  <c r="AA124" i="14"/>
  <c r="S124" i="14"/>
  <c r="AM122" i="14"/>
  <c r="AE122" i="14"/>
  <c r="AQ122" i="14"/>
  <c r="AI122" i="14"/>
  <c r="O110" i="14"/>
  <c r="G110" i="14"/>
  <c r="K110" i="14"/>
  <c r="D116" i="10"/>
  <c r="F115" i="10"/>
  <c r="D116" i="14" s="1"/>
  <c r="E115" i="10"/>
  <c r="C124" i="10"/>
  <c r="C56" i="18" l="1"/>
  <c r="F56" i="18" s="1"/>
  <c r="AA125" i="14"/>
  <c r="S125" i="14"/>
  <c r="W125" i="14"/>
  <c r="AM123" i="14"/>
  <c r="AE123" i="14"/>
  <c r="AQ123" i="14"/>
  <c r="AI123" i="14"/>
  <c r="O111" i="14"/>
  <c r="G111" i="14"/>
  <c r="K111" i="14"/>
  <c r="D117" i="10"/>
  <c r="F116" i="10"/>
  <c r="D117" i="14" s="1"/>
  <c r="E116" i="10"/>
  <c r="C125" i="10"/>
  <c r="E56" i="18"/>
  <c r="D56" i="18"/>
  <c r="G56" i="18" l="1"/>
  <c r="H56" i="18" s="1"/>
  <c r="A57" i="18" s="1"/>
  <c r="AA126" i="14"/>
  <c r="S126" i="14"/>
  <c r="W126" i="14"/>
  <c r="AI124" i="14"/>
  <c r="AM124" i="14"/>
  <c r="AQ124" i="14"/>
  <c r="AE124" i="14"/>
  <c r="O112" i="14"/>
  <c r="G112" i="14"/>
  <c r="K112" i="14"/>
  <c r="D118" i="10"/>
  <c r="F117" i="10"/>
  <c r="D118" i="14" s="1"/>
  <c r="E117" i="10"/>
  <c r="C126" i="10"/>
  <c r="C57" i="18" l="1"/>
  <c r="F57" i="18" s="1"/>
  <c r="AA127" i="14"/>
  <c r="S127" i="14"/>
  <c r="W127" i="14"/>
  <c r="AQ125" i="14"/>
  <c r="AI125" i="14"/>
  <c r="AM125" i="14"/>
  <c r="AE125" i="14"/>
  <c r="G113" i="14"/>
  <c r="K113" i="14"/>
  <c r="O113" i="14"/>
  <c r="D119" i="10"/>
  <c r="F118" i="10"/>
  <c r="D119" i="14" s="1"/>
  <c r="E118" i="10"/>
  <c r="C127" i="10"/>
  <c r="D57" i="18"/>
  <c r="E57" i="18"/>
  <c r="G57" i="18" l="1"/>
  <c r="H57" i="18" s="1"/>
  <c r="A58" i="18" s="1"/>
  <c r="AA128" i="14"/>
  <c r="S128" i="14"/>
  <c r="W128" i="14"/>
  <c r="AQ126" i="14"/>
  <c r="AI126" i="14"/>
  <c r="AM126" i="14"/>
  <c r="AE126" i="14"/>
  <c r="G114" i="14"/>
  <c r="O114" i="14"/>
  <c r="K114" i="14"/>
  <c r="D120" i="10"/>
  <c r="F119" i="10"/>
  <c r="D120" i="14" s="1"/>
  <c r="E119" i="10"/>
  <c r="C128" i="10"/>
  <c r="C58" i="18" l="1"/>
  <c r="F58" i="18" s="1"/>
  <c r="W129" i="14"/>
  <c r="AA129" i="14"/>
  <c r="S129" i="14"/>
  <c r="AQ127" i="14"/>
  <c r="AI127" i="14"/>
  <c r="AM127" i="14"/>
  <c r="AE127" i="14"/>
  <c r="G115" i="14"/>
  <c r="K115" i="14"/>
  <c r="O115" i="14"/>
  <c r="D121" i="10"/>
  <c r="F120" i="10"/>
  <c r="D121" i="14" s="1"/>
  <c r="E120" i="10"/>
  <c r="C129" i="10"/>
  <c r="E58" i="18"/>
  <c r="D58" i="18"/>
  <c r="G58" i="18" l="1"/>
  <c r="H58" i="18" s="1"/>
  <c r="A59" i="18" s="1"/>
  <c r="S130" i="14"/>
  <c r="W130" i="14"/>
  <c r="AA130" i="14"/>
  <c r="AE128" i="14"/>
  <c r="AM128" i="14"/>
  <c r="AQ128" i="14"/>
  <c r="AI128" i="14"/>
  <c r="G116" i="14"/>
  <c r="K116" i="14"/>
  <c r="O116" i="14"/>
  <c r="D122" i="10"/>
  <c r="F121" i="10"/>
  <c r="D122" i="14" s="1"/>
  <c r="E121" i="10"/>
  <c r="C130" i="10"/>
  <c r="C59" i="18" l="1"/>
  <c r="F59" i="18" s="1"/>
  <c r="W131" i="14"/>
  <c r="AA131" i="14"/>
  <c r="S131" i="14"/>
  <c r="AM129" i="14"/>
  <c r="AE129" i="14"/>
  <c r="AI129" i="14"/>
  <c r="AQ129" i="14"/>
  <c r="O117" i="14"/>
  <c r="G117" i="14"/>
  <c r="K117" i="14"/>
  <c r="D123" i="10"/>
  <c r="F122" i="10"/>
  <c r="D123" i="14" s="1"/>
  <c r="E122" i="10"/>
  <c r="C131" i="10"/>
  <c r="D59" i="18"/>
  <c r="E59" i="18"/>
  <c r="G59" i="18" l="1"/>
  <c r="H59" i="18" s="1"/>
  <c r="A60" i="18" s="1"/>
  <c r="W132" i="14"/>
  <c r="AA132" i="14"/>
  <c r="S132" i="14"/>
  <c r="AM130" i="14"/>
  <c r="AE130" i="14"/>
  <c r="AI130" i="14"/>
  <c r="AQ130" i="14"/>
  <c r="O118" i="14"/>
  <c r="G118" i="14"/>
  <c r="K118" i="14"/>
  <c r="D124" i="10"/>
  <c r="F123" i="10"/>
  <c r="D124" i="14" s="1"/>
  <c r="E123" i="10"/>
  <c r="C132" i="10"/>
  <c r="C60" i="18" l="1"/>
  <c r="F60" i="18" s="1"/>
  <c r="AA133" i="14"/>
  <c r="S133" i="14"/>
  <c r="W133" i="14"/>
  <c r="AM131" i="14"/>
  <c r="AE131" i="14"/>
  <c r="AQ131" i="14"/>
  <c r="AI131" i="14"/>
  <c r="O119" i="14"/>
  <c r="G119" i="14"/>
  <c r="K119" i="14"/>
  <c r="D125" i="10"/>
  <c r="F124" i="10"/>
  <c r="D125" i="14" s="1"/>
  <c r="E124" i="10"/>
  <c r="C133" i="10"/>
  <c r="E60" i="18"/>
  <c r="D60" i="18"/>
  <c r="G60" i="18" l="1"/>
  <c r="H60" i="18" s="1"/>
  <c r="A61" i="18" s="1"/>
  <c r="AA134" i="14"/>
  <c r="W134" i="14"/>
  <c r="S134" i="14"/>
  <c r="AQ132" i="14"/>
  <c r="AI132" i="14"/>
  <c r="AE132" i="14"/>
  <c r="AM132" i="14"/>
  <c r="O120" i="14"/>
  <c r="G120" i="14"/>
  <c r="K120" i="14"/>
  <c r="D126" i="10"/>
  <c r="F125" i="10"/>
  <c r="D126" i="14" s="1"/>
  <c r="E125" i="10"/>
  <c r="C134" i="10"/>
  <c r="C61" i="18" l="1"/>
  <c r="F61" i="18" s="1"/>
  <c r="AA135" i="14"/>
  <c r="S135" i="14"/>
  <c r="W135" i="14"/>
  <c r="AQ133" i="14"/>
  <c r="AI133" i="14"/>
  <c r="AE133" i="14"/>
  <c r="AM133" i="14"/>
  <c r="G121" i="14"/>
  <c r="K121" i="14"/>
  <c r="O121" i="14"/>
  <c r="D127" i="10"/>
  <c r="F126" i="10"/>
  <c r="D127" i="14" s="1"/>
  <c r="E126" i="10"/>
  <c r="C135" i="10"/>
  <c r="D61" i="18"/>
  <c r="E61" i="18"/>
  <c r="G61" i="18" l="1"/>
  <c r="H61" i="18" s="1"/>
  <c r="A62" i="18" s="1"/>
  <c r="AA136" i="14"/>
  <c r="S136" i="14"/>
  <c r="W136" i="14"/>
  <c r="AQ134" i="14"/>
  <c r="AI134" i="14"/>
  <c r="AE134" i="14"/>
  <c r="AM134" i="14"/>
  <c r="G122" i="14"/>
  <c r="O122" i="14"/>
  <c r="K122" i="14"/>
  <c r="D128" i="10"/>
  <c r="F127" i="10"/>
  <c r="D128" i="14" s="1"/>
  <c r="E127" i="10"/>
  <c r="C136" i="10"/>
  <c r="C62" i="18" l="1"/>
  <c r="F62" i="18" s="1"/>
  <c r="W137" i="14"/>
  <c r="AA137" i="14"/>
  <c r="S137" i="14"/>
  <c r="AQ135" i="14"/>
  <c r="AI135" i="14"/>
  <c r="AM135" i="14"/>
  <c r="AE135" i="14"/>
  <c r="G123" i="14"/>
  <c r="K123" i="14"/>
  <c r="O123" i="14"/>
  <c r="D129" i="10"/>
  <c r="F128" i="10"/>
  <c r="D129" i="14" s="1"/>
  <c r="E128" i="10"/>
  <c r="C137" i="10"/>
  <c r="E62" i="18"/>
  <c r="D62" i="18"/>
  <c r="G62" i="18" l="1"/>
  <c r="H62" i="18" s="1"/>
  <c r="A63" i="18" s="1"/>
  <c r="W138" i="14"/>
  <c r="AA138" i="14"/>
  <c r="S138" i="14"/>
  <c r="AM136" i="14"/>
  <c r="AQ136" i="14"/>
  <c r="AI136" i="14"/>
  <c r="AE136" i="14"/>
  <c r="G124" i="14"/>
  <c r="K124" i="14"/>
  <c r="O124" i="14"/>
  <c r="D130" i="10"/>
  <c r="F129" i="10"/>
  <c r="D130" i="14" s="1"/>
  <c r="E129" i="10"/>
  <c r="C138" i="10"/>
  <c r="C63" i="18" l="1"/>
  <c r="F63" i="18" s="1"/>
  <c r="W139" i="14"/>
  <c r="AA139" i="14"/>
  <c r="S139" i="14"/>
  <c r="AM137" i="14"/>
  <c r="AE137" i="14"/>
  <c r="AQ137" i="14"/>
  <c r="AI137" i="14"/>
  <c r="O125" i="14"/>
  <c r="G125" i="14"/>
  <c r="K125" i="14"/>
  <c r="D131" i="10"/>
  <c r="F130" i="10"/>
  <c r="D131" i="14" s="1"/>
  <c r="E130" i="10"/>
  <c r="C139" i="10"/>
  <c r="E63" i="18"/>
  <c r="D63" i="18"/>
  <c r="G63" i="18" l="1"/>
  <c r="H63" i="18" s="1"/>
  <c r="A64" i="18" s="1"/>
  <c r="W140" i="14"/>
  <c r="AA140" i="14"/>
  <c r="S140" i="14"/>
  <c r="AM138" i="14"/>
  <c r="AE138" i="14"/>
  <c r="AQ138" i="14"/>
  <c r="AI138" i="14"/>
  <c r="O126" i="14"/>
  <c r="K126" i="14"/>
  <c r="G126" i="14"/>
  <c r="D132" i="10"/>
  <c r="F131" i="10"/>
  <c r="D132" i="14" s="1"/>
  <c r="E131" i="10"/>
  <c r="C140" i="10"/>
  <c r="C64" i="18" l="1"/>
  <c r="F64" i="18" s="1"/>
  <c r="AA141" i="14"/>
  <c r="S141" i="14"/>
  <c r="W141" i="14"/>
  <c r="AM139" i="14"/>
  <c r="AE139" i="14"/>
  <c r="AQ139" i="14"/>
  <c r="AI139" i="14"/>
  <c r="O127" i="14"/>
  <c r="G127" i="14"/>
  <c r="K127" i="14"/>
  <c r="D133" i="10"/>
  <c r="F132" i="10"/>
  <c r="D133" i="14" s="1"/>
  <c r="E132" i="10"/>
  <c r="C141" i="10"/>
  <c r="D64" i="18"/>
  <c r="E64" i="18"/>
  <c r="G64" i="18" l="1"/>
  <c r="H64" i="18" s="1"/>
  <c r="A65" i="18" s="1"/>
  <c r="AI140" i="14"/>
  <c r="AM140" i="14"/>
  <c r="AE140" i="14"/>
  <c r="AQ140" i="14"/>
  <c r="O128" i="14"/>
  <c r="G128" i="14"/>
  <c r="K128" i="14"/>
  <c r="D134" i="10"/>
  <c r="F133" i="10"/>
  <c r="D134" i="14" s="1"/>
  <c r="E133" i="10"/>
  <c r="C65" i="18" l="1"/>
  <c r="F65" i="18" s="1"/>
  <c r="AQ141" i="14"/>
  <c r="AI141" i="14"/>
  <c r="AM141" i="14"/>
  <c r="AE141" i="14"/>
  <c r="G129" i="14"/>
  <c r="K129" i="14"/>
  <c r="O129" i="14"/>
  <c r="D135" i="10"/>
  <c r="F134" i="10"/>
  <c r="D135" i="14" s="1"/>
  <c r="E134" i="10"/>
  <c r="E65" i="18"/>
  <c r="D65" i="18"/>
  <c r="G65" i="18" l="1"/>
  <c r="H65" i="18" s="1"/>
  <c r="A66" i="18" s="1"/>
  <c r="AQ142" i="14"/>
  <c r="AI142" i="14"/>
  <c r="AM142" i="14"/>
  <c r="AE142" i="14"/>
  <c r="G130" i="14"/>
  <c r="K130" i="14"/>
  <c r="O130" i="14"/>
  <c r="D136" i="10"/>
  <c r="F135" i="10"/>
  <c r="D136" i="14" s="1"/>
  <c r="E135" i="10"/>
  <c r="C66" i="18" l="1"/>
  <c r="F66" i="18" s="1"/>
  <c r="G131" i="14"/>
  <c r="K131" i="14"/>
  <c r="O131" i="14"/>
  <c r="D137" i="10"/>
  <c r="F136" i="10"/>
  <c r="D137" i="14" s="1"/>
  <c r="E136" i="10"/>
  <c r="E66" i="18"/>
  <c r="D66" i="18"/>
  <c r="G66" i="18" l="1"/>
  <c r="H66" i="18" s="1"/>
  <c r="A67" i="18" s="1"/>
  <c r="G132" i="14"/>
  <c r="K132" i="14"/>
  <c r="O132" i="14"/>
  <c r="D138" i="10"/>
  <c r="F137" i="10"/>
  <c r="D138" i="14" s="1"/>
  <c r="E137" i="10"/>
  <c r="C67" i="18" l="1"/>
  <c r="F67" i="18" s="1"/>
  <c r="O133" i="14"/>
  <c r="G133" i="14"/>
  <c r="K133" i="14"/>
  <c r="D139" i="10"/>
  <c r="F138" i="10"/>
  <c r="D139" i="14" s="1"/>
  <c r="E138" i="10"/>
  <c r="E67" i="18"/>
  <c r="D67" i="18"/>
  <c r="G67" i="18" l="1"/>
  <c r="H67" i="18" s="1"/>
  <c r="A68" i="18" s="1"/>
  <c r="G134" i="14"/>
  <c r="K134" i="14"/>
  <c r="O134" i="14"/>
  <c r="D140" i="10"/>
  <c r="F139" i="10"/>
  <c r="D140" i="14" s="1"/>
  <c r="E139" i="10"/>
  <c r="C68" i="18" l="1"/>
  <c r="F68" i="18" s="1"/>
  <c r="O135" i="14"/>
  <c r="G135" i="14"/>
  <c r="K135" i="14"/>
  <c r="D141" i="10"/>
  <c r="F140" i="10"/>
  <c r="D141" i="14" s="1"/>
  <c r="E140" i="10"/>
  <c r="E68" i="18"/>
  <c r="D68" i="18"/>
  <c r="G68" i="18" l="1"/>
  <c r="H68" i="18" s="1"/>
  <c r="A69" i="18" s="1"/>
  <c r="O136" i="14"/>
  <c r="G136" i="14"/>
  <c r="K136" i="14"/>
  <c r="F141" i="10"/>
  <c r="E141" i="10"/>
  <c r="E143" i="10" s="1"/>
  <c r="C69" i="18" l="1"/>
  <c r="F69" i="18" s="1"/>
  <c r="G137" i="14"/>
  <c r="K137" i="14"/>
  <c r="O137" i="14"/>
  <c r="F143" i="10"/>
  <c r="D142" i="14"/>
  <c r="E69" i="18"/>
  <c r="D69" i="18"/>
  <c r="G69" i="18" l="1"/>
  <c r="H69" i="18" s="1"/>
  <c r="A70" i="18" s="1"/>
  <c r="G138" i="14"/>
  <c r="O138" i="14"/>
  <c r="K138" i="14"/>
  <c r="C70" i="18" l="1"/>
  <c r="F70" i="18" s="1"/>
  <c r="G139" i="14"/>
  <c r="K139" i="14"/>
  <c r="O139" i="14"/>
  <c r="E70" i="18"/>
  <c r="D70" i="18"/>
  <c r="G70" i="18" l="1"/>
  <c r="H70" i="18" s="1"/>
  <c r="A71" i="18" s="1"/>
  <c r="G140" i="14"/>
  <c r="K140" i="14"/>
  <c r="O140" i="14"/>
  <c r="C71" i="18" l="1"/>
  <c r="F71" i="18" s="1"/>
  <c r="O141" i="14"/>
  <c r="G141" i="14"/>
  <c r="K141" i="14"/>
  <c r="E71" i="18"/>
  <c r="D71" i="18"/>
  <c r="G71" i="18" l="1"/>
  <c r="H71" i="18" s="1"/>
  <c r="A72" i="18" s="1"/>
  <c r="O142" i="14"/>
  <c r="G142" i="14"/>
  <c r="K142" i="14"/>
  <c r="C72" i="18" l="1"/>
  <c r="F72" i="18" s="1"/>
  <c r="E72" i="18"/>
  <c r="D72" i="18"/>
  <c r="G72" i="18" l="1"/>
  <c r="H72" i="18" s="1"/>
  <c r="A73" i="18" s="1"/>
  <c r="C73" i="18" l="1"/>
  <c r="F73" i="18" s="1"/>
  <c r="D73" i="18"/>
  <c r="E73" i="18"/>
  <c r="G73" i="18" l="1"/>
  <c r="H73" i="18" s="1"/>
  <c r="A74" i="18" s="1"/>
  <c r="C74" i="18" l="1"/>
  <c r="F74" i="18" s="1"/>
  <c r="E74" i="18"/>
  <c r="D74" i="18"/>
  <c r="G74" i="18" l="1"/>
  <c r="H74" i="18" s="1"/>
  <c r="A75" i="18" s="1"/>
  <c r="C75" i="18" l="1"/>
  <c r="F75" i="18" s="1"/>
  <c r="E75" i="18"/>
  <c r="D75" i="18"/>
  <c r="G75" i="18" l="1"/>
  <c r="H75" i="18" s="1"/>
  <c r="A76" i="18" s="1"/>
  <c r="C76" i="18" l="1"/>
  <c r="F76" i="18" s="1"/>
  <c r="E76" i="18"/>
  <c r="D76" i="18"/>
  <c r="G76" i="18" l="1"/>
  <c r="H76" i="18" s="1"/>
  <c r="A77" i="18" s="1"/>
  <c r="C77" i="18" l="1"/>
  <c r="F77" i="18" s="1"/>
  <c r="D77" i="18"/>
  <c r="E77" i="18"/>
  <c r="G77" i="18" l="1"/>
  <c r="H77" i="18" s="1"/>
  <c r="A78" i="18" s="1"/>
  <c r="C78" i="18" l="1"/>
  <c r="F78" i="18" s="1"/>
  <c r="E78" i="18"/>
  <c r="D78" i="18"/>
  <c r="G78" i="18" l="1"/>
  <c r="H78" i="18" s="1"/>
  <c r="A79" i="18" s="1"/>
  <c r="C79" i="18" l="1"/>
  <c r="F79" i="18" s="1"/>
  <c r="E79" i="18"/>
  <c r="D79" i="18"/>
  <c r="G79" i="18" l="1"/>
  <c r="H79" i="18" s="1"/>
  <c r="A80" i="18" s="1"/>
  <c r="C80" i="18" l="1"/>
  <c r="F80" i="18" s="1"/>
  <c r="E80" i="18"/>
  <c r="D80" i="18"/>
  <c r="G80" i="18" l="1"/>
  <c r="H80" i="18" s="1"/>
  <c r="A81" i="18" s="1"/>
  <c r="C81" i="18" l="1"/>
  <c r="F81" i="18" s="1"/>
  <c r="D81" i="18"/>
  <c r="E81" i="18"/>
  <c r="G81" i="18" l="1"/>
  <c r="H81" i="18" s="1"/>
  <c r="A82" i="18" s="1"/>
  <c r="C82" i="18" l="1"/>
  <c r="F82" i="18" s="1"/>
  <c r="E82" i="18"/>
  <c r="D82" i="18"/>
  <c r="G82" i="18" l="1"/>
  <c r="H82" i="18" s="1"/>
  <c r="A83" i="18" s="1"/>
  <c r="C83" i="18" l="1"/>
  <c r="F83" i="18" s="1"/>
  <c r="D83" i="18"/>
  <c r="E83" i="18"/>
  <c r="G83" i="18" l="1"/>
  <c r="H83" i="18" s="1"/>
  <c r="A84" i="18" s="1"/>
  <c r="C84" i="18" l="1"/>
  <c r="F84" i="18" s="1"/>
  <c r="E84" i="18"/>
  <c r="D84" i="18"/>
  <c r="G84" i="18" l="1"/>
  <c r="H84" i="18" s="1"/>
  <c r="A85" i="18" s="1"/>
  <c r="C85" i="18" l="1"/>
  <c r="F85" i="18" s="1"/>
  <c r="D85" i="18"/>
  <c r="E85" i="18"/>
  <c r="G85" i="18" l="1"/>
  <c r="H85" i="18" s="1"/>
  <c r="A86" i="18" s="1"/>
  <c r="C86" i="18" l="1"/>
  <c r="F86" i="18" s="1"/>
  <c r="D86" i="18"/>
  <c r="E86" i="18"/>
  <c r="G86" i="18" l="1"/>
  <c r="H86" i="18" s="1"/>
  <c r="A87" i="18" s="1"/>
  <c r="C87" i="18" l="1"/>
  <c r="F87" i="18" s="1"/>
  <c r="D87" i="18"/>
  <c r="E87" i="18"/>
  <c r="G87" i="18" l="1"/>
  <c r="H87" i="18" s="1"/>
  <c r="A88" i="18" s="1"/>
  <c r="C88" i="18" l="1"/>
  <c r="F88" i="18" s="1"/>
  <c r="D88" i="18"/>
  <c r="E88" i="18"/>
  <c r="G88" i="18" l="1"/>
  <c r="H88" i="18" s="1"/>
  <c r="A89" i="18" s="1"/>
  <c r="C89" i="18" l="1"/>
  <c r="F89" i="18" s="1"/>
  <c r="E89" i="18"/>
  <c r="D89" i="18"/>
  <c r="G89" i="18" l="1"/>
  <c r="H89" i="18" s="1"/>
  <c r="A90" i="18" s="1"/>
  <c r="C90" i="18" l="1"/>
  <c r="F90" i="18" s="1"/>
  <c r="E90" i="18"/>
  <c r="D90" i="18"/>
  <c r="G90" i="18" l="1"/>
  <c r="H90" i="18" s="1"/>
  <c r="A91" i="18" s="1"/>
  <c r="C91" i="18" l="1"/>
  <c r="F91" i="18" s="1"/>
  <c r="D91" i="18"/>
  <c r="E91" i="18"/>
  <c r="G91" i="18" l="1"/>
  <c r="H91" i="18" s="1"/>
  <c r="A92" i="18" s="1"/>
  <c r="C92" i="18" l="1"/>
  <c r="F92" i="18" s="1"/>
  <c r="E92" i="18"/>
  <c r="D92" i="18"/>
  <c r="G92" i="18" l="1"/>
  <c r="H92" i="18" s="1"/>
  <c r="A93" i="18" s="1"/>
  <c r="C93" i="18" l="1"/>
  <c r="F93" i="18" s="1"/>
  <c r="D93" i="18"/>
  <c r="E93" i="18"/>
  <c r="G93" i="18" l="1"/>
  <c r="H93" i="18" s="1"/>
  <c r="A94" i="18" s="1"/>
  <c r="C94" i="18" l="1"/>
  <c r="F94" i="18" s="1"/>
  <c r="E94" i="18"/>
  <c r="D94" i="18"/>
  <c r="G94" i="18" l="1"/>
  <c r="H94" i="18" s="1"/>
  <c r="A95" i="18" s="1"/>
  <c r="C95" i="18" l="1"/>
  <c r="F95" i="18" s="1"/>
  <c r="E95" i="18"/>
  <c r="D95" i="18"/>
  <c r="G95" i="18" l="1"/>
  <c r="H95" i="18" s="1"/>
  <c r="A96" i="18" s="1"/>
  <c r="C96" i="18" l="1"/>
  <c r="F96" i="18" s="1"/>
  <c r="D96" i="18"/>
  <c r="E96" i="18"/>
  <c r="G96" i="18" l="1"/>
  <c r="H96" i="18" s="1"/>
  <c r="A97" i="18" s="1"/>
  <c r="C97" i="18" l="1"/>
  <c r="F97" i="18" s="1"/>
  <c r="E97" i="18"/>
  <c r="D97" i="18"/>
  <c r="G97" i="18" l="1"/>
  <c r="H97" i="18" s="1"/>
  <c r="A98" i="18" s="1"/>
  <c r="C98" i="18" l="1"/>
  <c r="F98" i="18" s="1"/>
  <c r="D98" i="18"/>
  <c r="E98" i="18"/>
  <c r="G98" i="18" l="1"/>
  <c r="H98" i="18" s="1"/>
  <c r="A99" i="18" s="1"/>
  <c r="C99" i="18" l="1"/>
  <c r="F99" i="18" s="1"/>
  <c r="E99" i="18"/>
  <c r="D99" i="18"/>
  <c r="G99" i="18" l="1"/>
  <c r="H99" i="18" s="1"/>
  <c r="A100" i="18" s="1"/>
  <c r="C100" i="18" l="1"/>
  <c r="F100" i="18" s="1"/>
  <c r="E100" i="18"/>
  <c r="D100" i="18"/>
  <c r="G100" i="18" l="1"/>
  <c r="H100" i="18" s="1"/>
  <c r="A101" i="18" s="1"/>
  <c r="C101" i="18" l="1"/>
  <c r="F101" i="18" s="1"/>
  <c r="E101" i="18"/>
  <c r="D101" i="18"/>
  <c r="G101" i="18" l="1"/>
  <c r="H101" i="18" s="1"/>
  <c r="A102" i="18" s="1"/>
  <c r="C102" i="18" l="1"/>
  <c r="F102" i="18" s="1"/>
  <c r="D102" i="18"/>
  <c r="E102" i="18"/>
  <c r="G102" i="18" l="1"/>
  <c r="H102" i="18" s="1"/>
  <c r="A103" i="18" s="1"/>
  <c r="C103" i="18" l="1"/>
  <c r="F103" i="18" s="1"/>
  <c r="D103" i="18"/>
  <c r="E103" i="18"/>
  <c r="G103" i="18" l="1"/>
  <c r="H103" i="18" s="1"/>
  <c r="A104" i="18" s="1"/>
  <c r="C104" i="18" l="1"/>
  <c r="F104" i="18" s="1"/>
  <c r="E104" i="18"/>
  <c r="D104" i="18"/>
  <c r="G104" i="18" l="1"/>
  <c r="H104" i="18" s="1"/>
  <c r="A105" i="18" s="1"/>
  <c r="C105" i="18" l="1"/>
  <c r="F105" i="18" s="1"/>
  <c r="D105" i="18"/>
  <c r="E105" i="18"/>
  <c r="G105" i="18" l="1"/>
  <c r="H105" i="18" s="1"/>
  <c r="A106" i="18" s="1"/>
  <c r="C106" i="18" l="1"/>
  <c r="F106" i="18" s="1"/>
  <c r="D106" i="18"/>
  <c r="E106" i="18"/>
  <c r="G106" i="18" l="1"/>
  <c r="H106" i="18" s="1"/>
  <c r="A107" i="18" s="1"/>
  <c r="C107" i="18" l="1"/>
  <c r="F107" i="18" s="1"/>
  <c r="E107" i="18"/>
  <c r="D107" i="18"/>
  <c r="G107" i="18" l="1"/>
  <c r="H107" i="18" s="1"/>
  <c r="A108" i="18" s="1"/>
  <c r="C108" i="18" l="1"/>
  <c r="F108" i="18" s="1"/>
  <c r="D108" i="18"/>
  <c r="E108" i="18"/>
  <c r="G108" i="18" l="1"/>
  <c r="H108" i="18" s="1"/>
  <c r="A109" i="18" s="1"/>
  <c r="C109" i="18" l="1"/>
  <c r="F109" i="18" s="1"/>
  <c r="E109" i="18"/>
  <c r="D109" i="18"/>
  <c r="G109" i="18" l="1"/>
  <c r="H109" i="18" s="1"/>
  <c r="A110" i="18" s="1"/>
  <c r="C110" i="18" l="1"/>
  <c r="F110" i="18" s="1"/>
  <c r="D110" i="18"/>
  <c r="E110" i="18"/>
  <c r="G110" i="18" l="1"/>
  <c r="H110" i="18" s="1"/>
  <c r="A111" i="18" s="1"/>
  <c r="C111" i="18" l="1"/>
  <c r="F111" i="18" s="1"/>
  <c r="E111" i="18"/>
  <c r="D111" i="18"/>
  <c r="G111" i="18" l="1"/>
  <c r="H111" i="18" s="1"/>
  <c r="A112" i="18" s="1"/>
  <c r="C112" i="18" l="1"/>
  <c r="F112" i="18" s="1"/>
  <c r="E112" i="18"/>
  <c r="D112" i="18"/>
  <c r="G112" i="18" l="1"/>
  <c r="H112" i="18" s="1"/>
  <c r="A113" i="18" s="1"/>
  <c r="C113" i="18" l="1"/>
  <c r="F113" i="18" s="1"/>
  <c r="E113" i="18"/>
  <c r="D113" i="18"/>
  <c r="G113" i="18" l="1"/>
  <c r="H113" i="18" s="1"/>
  <c r="A114" i="18" s="1"/>
  <c r="C114" i="18" l="1"/>
  <c r="F114" i="18" s="1"/>
  <c r="E114" i="18"/>
  <c r="D114" i="18"/>
  <c r="G114" i="18" l="1"/>
  <c r="H114" i="18" s="1"/>
  <c r="A115" i="18" s="1"/>
  <c r="C115" i="18" l="1"/>
  <c r="F115" i="18" s="1"/>
  <c r="E115" i="18"/>
  <c r="D115" i="18"/>
  <c r="G115" i="18" l="1"/>
  <c r="H115" i="18" s="1"/>
  <c r="A116" i="18" s="1"/>
  <c r="C116" i="18" l="1"/>
  <c r="F116" i="18" s="1"/>
  <c r="E116" i="18"/>
  <c r="D116" i="18"/>
  <c r="G116" i="18" l="1"/>
  <c r="H116" i="18" s="1"/>
  <c r="A117" i="18" s="1"/>
  <c r="C117" i="18" l="1"/>
  <c r="F117" i="18" s="1"/>
  <c r="E117" i="18"/>
  <c r="D117" i="18"/>
  <c r="G117" i="18" l="1"/>
  <c r="H117" i="18" s="1"/>
  <c r="A118" i="18" s="1"/>
  <c r="C118" i="18" l="1"/>
  <c r="F118" i="18" s="1"/>
  <c r="E118" i="18"/>
  <c r="D118" i="18"/>
  <c r="G118" i="18" l="1"/>
  <c r="H118" i="18" s="1"/>
  <c r="A119" i="18" s="1"/>
  <c r="C119" i="18" l="1"/>
  <c r="F119" i="18" s="1"/>
  <c r="E119" i="18"/>
  <c r="D119" i="18"/>
  <c r="G119" i="18" l="1"/>
  <c r="H119" i="18" s="1"/>
  <c r="A120" i="18" s="1"/>
  <c r="C120" i="18" l="1"/>
  <c r="F120" i="18" s="1"/>
  <c r="E120" i="18"/>
  <c r="D120" i="18"/>
  <c r="G120" i="18" l="1"/>
  <c r="H120" i="18" s="1"/>
  <c r="A121" i="18" s="1"/>
  <c r="C121" i="18" l="1"/>
  <c r="F121" i="18" s="1"/>
  <c r="E121" i="18"/>
  <c r="D121" i="18"/>
  <c r="G121" i="18" l="1"/>
  <c r="H121" i="18" s="1"/>
  <c r="A122" i="18" s="1"/>
  <c r="C122" i="18" l="1"/>
  <c r="F122" i="18" s="1"/>
  <c r="E122" i="18"/>
  <c r="D122" i="18"/>
  <c r="G122" i="18" l="1"/>
  <c r="H122" i="18" s="1"/>
  <c r="A123" i="18" s="1"/>
  <c r="C123" i="18" l="1"/>
  <c r="F123" i="18" s="1"/>
  <c r="E123" i="18"/>
  <c r="D123" i="18"/>
  <c r="G123" i="18" l="1"/>
  <c r="H123" i="18" s="1"/>
  <c r="A124" i="18" s="1"/>
  <c r="C124" i="18" l="1"/>
  <c r="F124" i="18" s="1"/>
  <c r="D124" i="18"/>
  <c r="E124" i="18"/>
  <c r="G124" i="18" l="1"/>
  <c r="H124" i="18" s="1"/>
  <c r="A125" i="18" s="1"/>
  <c r="C125" i="18" l="1"/>
  <c r="F125" i="18" s="1"/>
  <c r="E125" i="18"/>
  <c r="D125" i="18"/>
  <c r="G125" i="18" l="1"/>
  <c r="H125" i="18" s="1"/>
  <c r="A126" i="18" s="1"/>
  <c r="C126" i="18" l="1"/>
  <c r="F126" i="18" s="1"/>
  <c r="E126" i="18"/>
  <c r="D126" i="18"/>
  <c r="G126" i="18" l="1"/>
  <c r="H126" i="18" s="1"/>
  <c r="A127" i="18" s="1"/>
  <c r="C127" i="18" l="1"/>
  <c r="F127" i="18" s="1"/>
  <c r="E127" i="18"/>
  <c r="D127" i="18"/>
  <c r="G127" i="18" l="1"/>
  <c r="H127" i="18" s="1"/>
  <c r="A128" i="18" s="1"/>
  <c r="C128" i="18" l="1"/>
  <c r="F128" i="18" s="1"/>
  <c r="E128" i="18"/>
  <c r="D128" i="18"/>
  <c r="G128" i="18" l="1"/>
  <c r="H128" i="18" s="1"/>
  <c r="A129" i="18" s="1"/>
  <c r="C129" i="18" l="1"/>
  <c r="F129" i="18" s="1"/>
  <c r="E129" i="18"/>
  <c r="D129" i="18"/>
  <c r="G129" i="18" l="1"/>
  <c r="H129" i="18" s="1"/>
  <c r="A130" i="18" s="1"/>
  <c r="C130" i="18" l="1"/>
  <c r="F130" i="18" s="1"/>
  <c r="E130" i="18"/>
  <c r="D130" i="18"/>
  <c r="G130" i="18" l="1"/>
  <c r="H130" i="18" s="1"/>
  <c r="A131" i="18" s="1"/>
  <c r="C131" i="18" l="1"/>
  <c r="F131" i="18" s="1"/>
  <c r="E131" i="18"/>
  <c r="D131" i="18"/>
  <c r="G131" i="18" l="1"/>
  <c r="H131" i="18" s="1"/>
  <c r="A132" i="18" s="1"/>
  <c r="C132" i="18" l="1"/>
  <c r="F132" i="18" s="1"/>
  <c r="D132" i="18"/>
  <c r="E132" i="18"/>
  <c r="G132" i="18" l="1"/>
  <c r="H132" i="18" s="1"/>
  <c r="A133" i="18" s="1"/>
  <c r="C133" i="18" l="1"/>
  <c r="F133" i="18" s="1"/>
  <c r="D133" i="18"/>
  <c r="E133" i="18"/>
  <c r="G133" i="18" l="1"/>
  <c r="H133" i="18" s="1"/>
  <c r="A134" i="18" s="1"/>
  <c r="C134" i="18" l="1"/>
  <c r="F134" i="18" s="1"/>
  <c r="D134" i="18"/>
  <c r="E134" i="18"/>
  <c r="G134" i="18" l="1"/>
  <c r="H134" i="18" s="1"/>
  <c r="A135" i="18" s="1"/>
  <c r="C135" i="18" l="1"/>
  <c r="F135" i="18" s="1"/>
  <c r="E135" i="18"/>
  <c r="D135" i="18"/>
  <c r="G135" i="18" l="1"/>
  <c r="H135" i="18" s="1"/>
  <c r="A136" i="18" s="1"/>
  <c r="C136" i="18" l="1"/>
  <c r="F136" i="18" s="1"/>
  <c r="D136" i="18"/>
  <c r="E136" i="18"/>
  <c r="G136" i="18" l="1"/>
  <c r="H136" i="18" s="1"/>
  <c r="A137" i="18" s="1"/>
  <c r="C137" i="18" l="1"/>
  <c r="F137" i="18" s="1"/>
  <c r="E137" i="18"/>
  <c r="D137" i="18"/>
  <c r="G137" i="18" l="1"/>
  <c r="H137" i="18" s="1"/>
  <c r="A138" i="18" s="1"/>
  <c r="C138" i="18" l="1"/>
  <c r="F138" i="18" s="1"/>
  <c r="D138" i="18"/>
  <c r="E138" i="18"/>
  <c r="G138" i="18" l="1"/>
  <c r="H138" i="18" s="1"/>
  <c r="A139" i="18" s="1"/>
  <c r="C139" i="18" l="1"/>
  <c r="F139" i="18" s="1"/>
  <c r="D139" i="18"/>
  <c r="E139" i="18"/>
  <c r="G139" i="18" l="1"/>
  <c r="H139" i="18" s="1"/>
  <c r="A140" i="18" s="1"/>
  <c r="C140" i="18" l="1"/>
  <c r="F140" i="18" s="1"/>
  <c r="D140" i="18"/>
  <c r="E140" i="18"/>
  <c r="G140" i="18" l="1"/>
  <c r="H140" i="18" s="1"/>
  <c r="A141" i="18" s="1"/>
  <c r="C141" i="18" l="1"/>
  <c r="F141" i="18" s="1"/>
  <c r="N6" i="18"/>
  <c r="N7" i="18"/>
  <c r="N10" i="18"/>
  <c r="N5" i="18"/>
  <c r="N12" i="18"/>
  <c r="N4" i="18"/>
  <c r="M4" i="18" s="1"/>
  <c r="L5" i="18" s="1"/>
  <c r="N9" i="18"/>
  <c r="N13" i="18"/>
  <c r="N8" i="18"/>
  <c r="N11" i="18"/>
  <c r="E141" i="18"/>
  <c r="D141" i="18"/>
  <c r="G141" i="18" l="1"/>
  <c r="H141" i="18" s="1"/>
  <c r="M5" i="18"/>
  <c r="L6" i="18" s="1"/>
  <c r="M6" i="18" s="1"/>
  <c r="L7" i="18" s="1"/>
  <c r="M7" i="18" s="1"/>
  <c r="L8" i="18" s="1"/>
  <c r="M8" i="18" s="1"/>
  <c r="L9" i="18" s="1"/>
  <c r="M9" i="18" s="1"/>
  <c r="L10" i="18" s="1"/>
  <c r="M10" i="18" s="1"/>
  <c r="L11" i="18" s="1"/>
  <c r="M11" i="18" s="1"/>
  <c r="L12" i="18" s="1"/>
  <c r="M12" i="18" s="1"/>
  <c r="L13" i="18" s="1"/>
  <c r="M13" i="18" s="1"/>
</calcChain>
</file>

<file path=xl/sharedStrings.xml><?xml version="1.0" encoding="utf-8"?>
<sst xmlns="http://schemas.openxmlformats.org/spreadsheetml/2006/main" count="254" uniqueCount="123">
  <si>
    <t>Pasture</t>
  </si>
  <si>
    <t>Elm</t>
  </si>
  <si>
    <t>Snowfence</t>
  </si>
  <si>
    <t>Ridgeline</t>
  </si>
  <si>
    <t>Saltflat</t>
  </si>
  <si>
    <t>Crossroads</t>
  </si>
  <si>
    <t>Hilltank</t>
  </si>
  <si>
    <t>Highway</t>
  </si>
  <si>
    <t xml:space="preserve">South </t>
  </si>
  <si>
    <t>Nighthawk</t>
  </si>
  <si>
    <t>Headquarters</t>
  </si>
  <si>
    <t>The following columns in the previous worksheet are based on the following assumptions:</t>
  </si>
  <si>
    <t>Column</t>
  </si>
  <si>
    <t>D</t>
  </si>
  <si>
    <t>Lbs consumed per acre per day</t>
  </si>
  <si>
    <t>E</t>
  </si>
  <si>
    <t>Lbs growth per acre per day</t>
  </si>
  <si>
    <t>F</t>
  </si>
  <si>
    <t>Lbs standing dead lost per day</t>
  </si>
  <si>
    <t>G</t>
  </si>
  <si>
    <t>This is the net daily rate at which plant biomass declines in the pasture on a daily basis, calculated as D+F-E</t>
  </si>
  <si>
    <t>H</t>
  </si>
  <si>
    <t>Net decline in forage, lbs/day</t>
  </si>
  <si>
    <t>I</t>
  </si>
  <si>
    <t>Lbs/ac off</t>
  </si>
  <si>
    <t>lbs/ac on</t>
  </si>
  <si>
    <t>Threshold at which cattle are removed from the pasture</t>
  </si>
  <si>
    <t>J</t>
  </si>
  <si>
    <t>Difference (in lbs/ac)</t>
  </si>
  <si>
    <t>Difference between H and I</t>
  </si>
  <si>
    <t>K</t>
  </si>
  <si>
    <t>Days in Pasture</t>
  </si>
  <si>
    <t>Calculated as J divided by G</t>
  </si>
  <si>
    <t>Units</t>
  </si>
  <si>
    <t>Explanation</t>
  </si>
  <si>
    <t>values increase over the growing season as the animals get bigger</t>
  </si>
  <si>
    <t xml:space="preserve">This is the rate at which plants are growing while the steers are in the pasture.   We assume plants produce approx 20% </t>
  </si>
  <si>
    <t>of their annual total in May, 40% in June, 20% in July, and delines to near zero after that.</t>
  </si>
  <si>
    <t xml:space="preserve">We also assume that loamy pastures have total annual growth of 630 lbs/ac, sandy pastures have 945 lbs/ac, and loamy/sandy </t>
  </si>
  <si>
    <t>mixture pastures produce 720 lbs/ac.</t>
  </si>
  <si>
    <t xml:space="preserve">This is the rate at which standing dead biomass transitions to the litter layer due to impact of rain, hail, trampling, wind, etc.  </t>
  </si>
  <si>
    <t xml:space="preserve">This rate is assumed to be greatest in June, and slower but still important in May and July. </t>
  </si>
  <si>
    <t xml:space="preserve"> It is also greater in the sandy pasture (which have more standing dead from the prior year) compared to the loamy pastures </t>
  </si>
  <si>
    <t>(which retain less dead biomass from the pror year)</t>
  </si>
  <si>
    <t xml:space="preserve">Pounds of total forage available to the cattle on the day they go into the pasture.  Early in the season, this is mostly </t>
  </si>
  <si>
    <t>standing dead, but rapidly swithes to being mostly current-year's growth of forage; 550 for Elm on May 15 is assumed to be mostly</t>
  </si>
  <si>
    <t xml:space="preserve"> residual dead from the previous year.  By August, this is set as being equivalent to the current year's total production.</t>
  </si>
  <si>
    <t>Lbs/ac in Avg Year</t>
  </si>
  <si>
    <t>Date</t>
  </si>
  <si>
    <t>Day</t>
  </si>
  <si>
    <t>Residual Biomass (lb/ac)</t>
  </si>
  <si>
    <t>Current Season Growth (lb/ac)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</si>
  <si>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</si>
  <si>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</si>
  <si>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</si>
  <si>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</si>
  <si>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</si>
  <si>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</si>
  <si>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</si>
  <si>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</si>
  <si>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</si>
  <si>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</si>
  <si>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</si>
  <si>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</si>
  <si>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Loamy Plains</t>
  </si>
  <si>
    <t>Weight/steer</t>
  </si>
  <si>
    <t># Steers</t>
  </si>
  <si>
    <t>Pair</t>
  </si>
  <si>
    <t>Name</t>
  </si>
  <si>
    <t>#</t>
  </si>
  <si>
    <t>Sandy Plains</t>
  </si>
  <si>
    <t>Salt Flats</t>
  </si>
  <si>
    <t>Total Ha</t>
  </si>
  <si>
    <t>10S</t>
  </si>
  <si>
    <t>21N</t>
  </si>
  <si>
    <t>26W</t>
  </si>
  <si>
    <t>7SE</t>
  </si>
  <si>
    <t>25NW</t>
  </si>
  <si>
    <t>18S</t>
  </si>
  <si>
    <t>South</t>
  </si>
  <si>
    <t>31W</t>
  </si>
  <si>
    <t>8E</t>
  </si>
  <si>
    <t>Salt Flat</t>
  </si>
  <si>
    <t>17S</t>
  </si>
  <si>
    <t>20NW</t>
  </si>
  <si>
    <t>Total Acres</t>
  </si>
  <si>
    <t>AGM Treatment</t>
  </si>
  <si>
    <t>Sandy</t>
  </si>
  <si>
    <t>Loamy</t>
  </si>
  <si>
    <t>% of Growth</t>
  </si>
  <si>
    <t>Starting Residual Biomass (lbs)</t>
  </si>
  <si>
    <t>Acres</t>
  </si>
  <si>
    <t>Mixed</t>
  </si>
  <si>
    <t>Total Daily Consumption (lbs/ac)</t>
  </si>
  <si>
    <t>Net Daily Biomass (lbs/ac)</t>
  </si>
  <si>
    <t>Daily Intake 3 (lbs)</t>
  </si>
  <si>
    <t>Daily Intake 2.75 (lbs)</t>
  </si>
  <si>
    <t>This version uses residual values based on 75% of what we measured in October 2014 in each pasture</t>
  </si>
  <si>
    <t>Mean Rate</t>
  </si>
  <si>
    <t>Slow-Rapid-Slow</t>
  </si>
  <si>
    <t>May Rate</t>
  </si>
  <si>
    <t>June Rate</t>
  </si>
  <si>
    <t>Rate</t>
  </si>
  <si>
    <t>July rate</t>
  </si>
  <si>
    <t>Available Residual Forage</t>
  </si>
  <si>
    <t>Proportion Available</t>
  </si>
  <si>
    <t>Linear</t>
  </si>
  <si>
    <t>Residual Biomas in lbs/ac</t>
  </si>
  <si>
    <t>Proportion with Thresdhold</t>
  </si>
  <si>
    <t>Total Production</t>
  </si>
  <si>
    <t xml:space="preserve"> These values are based on the average size of the steers and assumes they eat 2.75% of their body weight in forage each day; </t>
  </si>
  <si>
    <t>Daily Intake for 224 Steers (lbs)</t>
  </si>
  <si>
    <t>Start Date</t>
  </si>
  <si>
    <t>End Date</t>
  </si>
  <si>
    <t>Thresholds</t>
  </si>
  <si>
    <t>Pasture Order</t>
  </si>
  <si>
    <t>Site</t>
  </si>
  <si>
    <t>Pasture Info</t>
  </si>
  <si>
    <t>Type</t>
  </si>
  <si>
    <t>Finished?</t>
  </si>
  <si>
    <t># Days</t>
  </si>
  <si>
    <t>DO NOT CUT/PASTE in this column!! Retype the new order.</t>
  </si>
  <si>
    <t>Assumed annual forage production (lbs/ac)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</si>
</sst>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4" borderId="0" xfId="0" applyNumberFormat="1" applyFill="1" applyAlignment="1">
      <alignment horizontal="center"/>
    </xf>
    <xf numFmtId="14" fontId="0" fillId="0" borderId="0" xfId="0" applyNumberFormat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center" wrapText="1"/>
    </xf>
    <xf numFmtId="1" fontId="3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1" fontId="0" fillId="6" borderId="0" xfId="0" applyNumberFormat="1" applyFill="1" applyAlignment="1">
      <alignment horizontal="center" wrapText="1"/>
    </xf>
    <xf numFmtId="1" fontId="0" fillId="6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1" fontId="0" fillId="7" borderId="0" xfId="0" applyNumberFormat="1" applyFill="1" applyAlignment="1">
      <alignment horizontal="center" wrapText="1"/>
    </xf>
    <xf numFmtId="1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1" fontId="0" fillId="8" borderId="0" xfId="0" applyNumberFormat="1" applyFill="1" applyAlignment="1">
      <alignment horizontal="center" wrapText="1"/>
    </xf>
    <xf numFmtId="1" fontId="0" fillId="8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1" fontId="0" fillId="9" borderId="0" xfId="0" applyNumberFormat="1" applyFill="1" applyAlignment="1">
      <alignment horizontal="center" wrapText="1"/>
    </xf>
    <xf numFmtId="1" fontId="0" fillId="9" borderId="0" xfId="0" applyNumberFormat="1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wrapText="1"/>
    </xf>
    <xf numFmtId="1" fontId="0" fillId="10" borderId="0" xfId="0" applyNumberFormat="1" applyFill="1" applyAlignment="1">
      <alignment horizontal="center" wrapText="1"/>
    </xf>
    <xf numFmtId="0" fontId="0" fillId="10" borderId="0" xfId="0" applyFill="1"/>
    <xf numFmtId="1" fontId="0" fillId="10" borderId="0" xfId="0" applyNumberFormat="1" applyFill="1"/>
    <xf numFmtId="1" fontId="0" fillId="10" borderId="0" xfId="0" applyNumberFormat="1" applyFill="1" applyAlignment="1">
      <alignment horizontal="center"/>
    </xf>
    <xf numFmtId="1" fontId="4" fillId="4" borderId="0" xfId="0" applyNumberFormat="1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0" fillId="2" borderId="0" xfId="0" applyNumberFormat="1" applyFill="1"/>
    <xf numFmtId="1" fontId="0" fillId="7" borderId="0" xfId="0" applyNumberFormat="1" applyFill="1"/>
    <xf numFmtId="0" fontId="0" fillId="0" borderId="0" xfId="0" applyAlignment="1"/>
    <xf numFmtId="0" fontId="0" fillId="11" borderId="0" xfId="0" applyFill="1" applyAlignment="1">
      <alignment horizontal="center" wrapText="1"/>
    </xf>
    <xf numFmtId="1" fontId="0" fillId="11" borderId="0" xfId="0" applyNumberFormat="1" applyFill="1" applyAlignment="1">
      <alignment horizontal="center" wrapText="1"/>
    </xf>
    <xf numFmtId="0" fontId="0" fillId="11" borderId="0" xfId="0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0" fillId="11" borderId="0" xfId="0" applyFill="1"/>
    <xf numFmtId="0" fontId="0" fillId="12" borderId="0" xfId="0" applyFill="1" applyAlignment="1">
      <alignment horizontal="center" wrapText="1"/>
    </xf>
    <xf numFmtId="1" fontId="0" fillId="12" borderId="0" xfId="0" applyNumberFormat="1" applyFill="1" applyAlignment="1">
      <alignment horizontal="center" wrapText="1"/>
    </xf>
    <xf numFmtId="0" fontId="0" fillId="12" borderId="0" xfId="0" applyFill="1" applyAlignment="1">
      <alignment horizontal="center"/>
    </xf>
    <xf numFmtId="1" fontId="0" fillId="12" borderId="0" xfId="0" applyNumberFormat="1" applyFill="1" applyAlignment="1">
      <alignment horizontal="center"/>
    </xf>
    <xf numFmtId="0" fontId="0" fillId="12" borderId="0" xfId="0" applyFill="1" applyAlignment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164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0" fillId="0" borderId="0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14" fontId="0" fillId="0" borderId="5" xfId="0" applyNumberFormat="1" applyBorder="1" applyAlignment="1">
      <alignment wrapText="1"/>
    </xf>
    <xf numFmtId="14" fontId="0" fillId="0" borderId="8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" xfId="0" applyFont="1" applyBorder="1"/>
    <xf numFmtId="0" fontId="6" fillId="0" borderId="4" xfId="0" applyFont="1" applyBorder="1"/>
    <xf numFmtId="0" fontId="6" fillId="0" borderId="6" xfId="0" applyFont="1" applyBorder="1"/>
    <xf numFmtId="1" fontId="2" fillId="10" borderId="0" xfId="0" applyNumberFormat="1" applyFont="1" applyFill="1" applyAlignment="1"/>
    <xf numFmtId="1" fontId="2" fillId="2" borderId="0" xfId="0" applyNumberFormat="1" applyFont="1" applyFill="1" applyAlignment="1"/>
    <xf numFmtId="1" fontId="2" fillId="11" borderId="0" xfId="0" applyNumberFormat="1" applyFont="1" applyFill="1" applyAlignment="1"/>
    <xf numFmtId="0" fontId="4" fillId="5" borderId="0" xfId="0" applyFont="1" applyFill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2" fillId="9" borderId="0" xfId="0" applyFont="1" applyFill="1" applyAlignment="1"/>
    <xf numFmtId="1" fontId="2" fillId="12" borderId="0" xfId="0" applyNumberFormat="1" applyFont="1" applyFill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08048318284551E-2"/>
          <c:y val="2.5415143861734268E-2"/>
          <c:w val="0.87348574671409318"/>
          <c:h val="0.944138265735650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'Daily Residual'!$D$2</c:f>
              <c:strCache>
                <c:ptCount val="1"/>
                <c:pt idx="0">
                  <c:v>Linear</c:v>
                </c:pt>
              </c:strCache>
            </c:strRef>
          </c:tx>
          <c:xVal>
            <c:numRef>
              <c:f>'Daily Residual'!$B$3:$B$80</c:f>
              <c:numCache>
                <c:formatCode>General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'Daily Residual'!$D$3:$D$80</c:f>
              <c:numCache>
                <c:formatCode>0</c:formatCode>
                <c:ptCount val="78"/>
                <c:pt idx="0" formatCode="General">
                  <c:v>964.5</c:v>
                </c:pt>
                <c:pt idx="1">
                  <c:v>948.01282051282055</c:v>
                </c:pt>
                <c:pt idx="2">
                  <c:v>931.52564102564111</c:v>
                </c:pt>
                <c:pt idx="3">
                  <c:v>915.03846153846166</c:v>
                </c:pt>
                <c:pt idx="4">
                  <c:v>898.55128205128221</c:v>
                </c:pt>
                <c:pt idx="5">
                  <c:v>882.06410256410277</c:v>
                </c:pt>
                <c:pt idx="6">
                  <c:v>865.57692307692332</c:v>
                </c:pt>
                <c:pt idx="7">
                  <c:v>849.08974358974388</c:v>
                </c:pt>
                <c:pt idx="8">
                  <c:v>832.60256410256443</c:v>
                </c:pt>
                <c:pt idx="9">
                  <c:v>816.11538461538498</c:v>
                </c:pt>
                <c:pt idx="10">
                  <c:v>799.62820512820554</c:v>
                </c:pt>
                <c:pt idx="11">
                  <c:v>783.14102564102609</c:v>
                </c:pt>
                <c:pt idx="12">
                  <c:v>766.65384615384664</c:v>
                </c:pt>
                <c:pt idx="13">
                  <c:v>750.1666666666672</c:v>
                </c:pt>
                <c:pt idx="14">
                  <c:v>733.67948717948775</c:v>
                </c:pt>
                <c:pt idx="15">
                  <c:v>717.1923076923083</c:v>
                </c:pt>
                <c:pt idx="16">
                  <c:v>700.70512820512886</c:v>
                </c:pt>
                <c:pt idx="17">
                  <c:v>684.21794871794941</c:v>
                </c:pt>
                <c:pt idx="18">
                  <c:v>667.73076923076997</c:v>
                </c:pt>
                <c:pt idx="19">
                  <c:v>651.24358974359052</c:v>
                </c:pt>
                <c:pt idx="20">
                  <c:v>634.75641025641107</c:v>
                </c:pt>
                <c:pt idx="21">
                  <c:v>618.26923076923163</c:v>
                </c:pt>
                <c:pt idx="22">
                  <c:v>601.78205128205218</c:v>
                </c:pt>
                <c:pt idx="23">
                  <c:v>585.29487179487273</c:v>
                </c:pt>
                <c:pt idx="24">
                  <c:v>568.80769230769329</c:v>
                </c:pt>
                <c:pt idx="25">
                  <c:v>552.32051282051384</c:v>
                </c:pt>
                <c:pt idx="26">
                  <c:v>535.83333333333439</c:v>
                </c:pt>
                <c:pt idx="27">
                  <c:v>519.34615384615495</c:v>
                </c:pt>
                <c:pt idx="28">
                  <c:v>502.85897435897544</c:v>
                </c:pt>
                <c:pt idx="29">
                  <c:v>486.37179487179594</c:v>
                </c:pt>
                <c:pt idx="30">
                  <c:v>469.88461538461644</c:v>
                </c:pt>
                <c:pt idx="31">
                  <c:v>453.39743589743694</c:v>
                </c:pt>
                <c:pt idx="32">
                  <c:v>436.91025641025743</c:v>
                </c:pt>
                <c:pt idx="33">
                  <c:v>420.42307692307793</c:v>
                </c:pt>
                <c:pt idx="34">
                  <c:v>403.93589743589843</c:v>
                </c:pt>
                <c:pt idx="35">
                  <c:v>387.44871794871892</c:v>
                </c:pt>
                <c:pt idx="36">
                  <c:v>370.96153846153942</c:v>
                </c:pt>
                <c:pt idx="37">
                  <c:v>354.47435897435992</c:v>
                </c:pt>
                <c:pt idx="38">
                  <c:v>337.98717948718041</c:v>
                </c:pt>
                <c:pt idx="39">
                  <c:v>321.50000000000091</c:v>
                </c:pt>
                <c:pt idx="40">
                  <c:v>305.01282051282141</c:v>
                </c:pt>
                <c:pt idx="41">
                  <c:v>288.5256410256419</c:v>
                </c:pt>
                <c:pt idx="42">
                  <c:v>272.0384615384624</c:v>
                </c:pt>
                <c:pt idx="43">
                  <c:v>255.55128205128293</c:v>
                </c:pt>
                <c:pt idx="44">
                  <c:v>239.06410256410345</c:v>
                </c:pt>
                <c:pt idx="45">
                  <c:v>222.57692307692398</c:v>
                </c:pt>
                <c:pt idx="46">
                  <c:v>206.0897435897445</c:v>
                </c:pt>
                <c:pt idx="47">
                  <c:v>189.60256410256503</c:v>
                </c:pt>
                <c:pt idx="48">
                  <c:v>173.11538461538555</c:v>
                </c:pt>
                <c:pt idx="49">
                  <c:v>156.62820512820608</c:v>
                </c:pt>
                <c:pt idx="50">
                  <c:v>140.1410256410266</c:v>
                </c:pt>
                <c:pt idx="51">
                  <c:v>123.65384615384711</c:v>
                </c:pt>
                <c:pt idx="52">
                  <c:v>107.16666666666762</c:v>
                </c:pt>
                <c:pt idx="53">
                  <c:v>90.679487179488135</c:v>
                </c:pt>
                <c:pt idx="54">
                  <c:v>74.192307692308646</c:v>
                </c:pt>
                <c:pt idx="55">
                  <c:v>57.705128205129157</c:v>
                </c:pt>
                <c:pt idx="56">
                  <c:v>41.217948717949668</c:v>
                </c:pt>
                <c:pt idx="57">
                  <c:v>24.730769230770182</c:v>
                </c:pt>
                <c:pt idx="58">
                  <c:v>8.2435897435906966</c:v>
                </c:pt>
                <c:pt idx="59">
                  <c:v>-8.2435897435887888</c:v>
                </c:pt>
                <c:pt idx="60">
                  <c:v>-24.730769230768274</c:v>
                </c:pt>
                <c:pt idx="61">
                  <c:v>-41.217948717947763</c:v>
                </c:pt>
                <c:pt idx="62">
                  <c:v>-57.705128205127252</c:v>
                </c:pt>
                <c:pt idx="63">
                  <c:v>-74.192307692306741</c:v>
                </c:pt>
                <c:pt idx="64">
                  <c:v>-90.67948717948623</c:v>
                </c:pt>
                <c:pt idx="65">
                  <c:v>-107.16666666666572</c:v>
                </c:pt>
                <c:pt idx="66">
                  <c:v>-123.65384615384521</c:v>
                </c:pt>
                <c:pt idx="67">
                  <c:v>-140.1410256410247</c:v>
                </c:pt>
                <c:pt idx="68">
                  <c:v>-156.62820512820417</c:v>
                </c:pt>
                <c:pt idx="69">
                  <c:v>-173.11538461538365</c:v>
                </c:pt>
                <c:pt idx="70">
                  <c:v>-189.60256410256312</c:v>
                </c:pt>
                <c:pt idx="71">
                  <c:v>-206.0897435897426</c:v>
                </c:pt>
                <c:pt idx="72">
                  <c:v>-222.57692307692207</c:v>
                </c:pt>
                <c:pt idx="73">
                  <c:v>-239.06410256410155</c:v>
                </c:pt>
                <c:pt idx="74">
                  <c:v>-255.55128205128102</c:v>
                </c:pt>
                <c:pt idx="75">
                  <c:v>-272.03846153846052</c:v>
                </c:pt>
                <c:pt idx="76">
                  <c:v>-288.52564102564003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'Daily Residual'!$E$2</c:f>
              <c:strCache>
                <c:ptCount val="1"/>
                <c:pt idx="0">
                  <c:v>Slow-Rapid-Slow</c:v>
                </c:pt>
              </c:strCache>
            </c:strRef>
          </c:tx>
          <c:xVal>
            <c:numRef>
              <c:f>'Daily Residual'!$B$3:$B$80</c:f>
              <c:numCache>
                <c:formatCode>General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'Daily Residual'!$E$3:$E$80</c:f>
              <c:numCache>
                <c:formatCode>0</c:formatCode>
                <c:ptCount val="78"/>
                <c:pt idx="0" formatCode="General">
                  <c:v>964.5</c:v>
                </c:pt>
                <c:pt idx="1">
                  <c:v>961.48593749999998</c:v>
                </c:pt>
                <c:pt idx="2">
                  <c:v>958.47187499999995</c:v>
                </c:pt>
                <c:pt idx="3">
                  <c:v>955.45781249999993</c:v>
                </c:pt>
                <c:pt idx="4">
                  <c:v>952.44374999999991</c:v>
                </c:pt>
                <c:pt idx="5">
                  <c:v>949.42968749999989</c:v>
                </c:pt>
                <c:pt idx="6">
                  <c:v>946.41562499999986</c:v>
                </c:pt>
                <c:pt idx="7">
                  <c:v>943.40156249999984</c:v>
                </c:pt>
                <c:pt idx="8">
                  <c:v>940.38749999999982</c:v>
                </c:pt>
                <c:pt idx="9">
                  <c:v>937.3734374999998</c:v>
                </c:pt>
                <c:pt idx="10">
                  <c:v>934.35937499999977</c:v>
                </c:pt>
                <c:pt idx="11">
                  <c:v>931.34531249999975</c:v>
                </c:pt>
                <c:pt idx="12">
                  <c:v>928.33124999999973</c:v>
                </c:pt>
                <c:pt idx="13">
                  <c:v>925.3171874999997</c:v>
                </c:pt>
                <c:pt idx="14">
                  <c:v>922.30312499999968</c:v>
                </c:pt>
                <c:pt idx="15">
                  <c:v>919.28906249999966</c:v>
                </c:pt>
                <c:pt idx="16">
                  <c:v>916.27499999999964</c:v>
                </c:pt>
                <c:pt idx="17">
                  <c:v>895.3774999999996</c:v>
                </c:pt>
                <c:pt idx="18">
                  <c:v>874.47999999999956</c:v>
                </c:pt>
                <c:pt idx="19">
                  <c:v>853.58249999999953</c:v>
                </c:pt>
                <c:pt idx="20">
                  <c:v>832.68499999999949</c:v>
                </c:pt>
                <c:pt idx="21">
                  <c:v>811.78749999999945</c:v>
                </c:pt>
                <c:pt idx="22">
                  <c:v>790.88999999999942</c:v>
                </c:pt>
                <c:pt idx="23">
                  <c:v>769.99249999999938</c:v>
                </c:pt>
                <c:pt idx="24">
                  <c:v>749.09499999999935</c:v>
                </c:pt>
                <c:pt idx="25">
                  <c:v>728.19749999999931</c:v>
                </c:pt>
                <c:pt idx="26">
                  <c:v>707.29999999999927</c:v>
                </c:pt>
                <c:pt idx="27">
                  <c:v>686.40249999999924</c:v>
                </c:pt>
                <c:pt idx="28">
                  <c:v>665.5049999999992</c:v>
                </c:pt>
                <c:pt idx="29">
                  <c:v>644.60749999999916</c:v>
                </c:pt>
                <c:pt idx="30">
                  <c:v>623.70999999999913</c:v>
                </c:pt>
                <c:pt idx="31">
                  <c:v>602.81249999999909</c:v>
                </c:pt>
                <c:pt idx="32">
                  <c:v>581.91499999999905</c:v>
                </c:pt>
                <c:pt idx="33">
                  <c:v>561.01749999999902</c:v>
                </c:pt>
                <c:pt idx="34">
                  <c:v>540.11999999999898</c:v>
                </c:pt>
                <c:pt idx="35">
                  <c:v>519.22249999999894</c:v>
                </c:pt>
                <c:pt idx="36">
                  <c:v>498.32499999999897</c:v>
                </c:pt>
                <c:pt idx="37">
                  <c:v>477.42749999999899</c:v>
                </c:pt>
                <c:pt idx="38">
                  <c:v>456.52999999999901</c:v>
                </c:pt>
                <c:pt idx="39">
                  <c:v>435.63249999999903</c:v>
                </c:pt>
                <c:pt idx="40">
                  <c:v>414.73499999999905</c:v>
                </c:pt>
                <c:pt idx="41">
                  <c:v>393.83749999999907</c:v>
                </c:pt>
                <c:pt idx="42">
                  <c:v>372.93999999999909</c:v>
                </c:pt>
                <c:pt idx="43">
                  <c:v>352.04249999999911</c:v>
                </c:pt>
                <c:pt idx="44">
                  <c:v>331.14499999999913</c:v>
                </c:pt>
                <c:pt idx="45">
                  <c:v>310.24749999999915</c:v>
                </c:pt>
                <c:pt idx="46">
                  <c:v>289.34999999999917</c:v>
                </c:pt>
                <c:pt idx="47">
                  <c:v>279.70499999999919</c:v>
                </c:pt>
                <c:pt idx="48">
                  <c:v>270.05999999999921</c:v>
                </c:pt>
                <c:pt idx="49">
                  <c:v>260.41499999999922</c:v>
                </c:pt>
                <c:pt idx="50">
                  <c:v>250.76999999999921</c:v>
                </c:pt>
                <c:pt idx="51">
                  <c:v>241.1249999999992</c:v>
                </c:pt>
                <c:pt idx="52">
                  <c:v>231.47999999999919</c:v>
                </c:pt>
                <c:pt idx="53">
                  <c:v>221.83499999999918</c:v>
                </c:pt>
                <c:pt idx="54">
                  <c:v>212.18999999999917</c:v>
                </c:pt>
                <c:pt idx="55">
                  <c:v>202.54499999999916</c:v>
                </c:pt>
                <c:pt idx="56">
                  <c:v>192.89999999999915</c:v>
                </c:pt>
                <c:pt idx="57">
                  <c:v>183.25499999999914</c:v>
                </c:pt>
                <c:pt idx="58">
                  <c:v>173.60999999999913</c:v>
                </c:pt>
                <c:pt idx="59">
                  <c:v>163.96499999999912</c:v>
                </c:pt>
                <c:pt idx="60">
                  <c:v>154.31999999999911</c:v>
                </c:pt>
                <c:pt idx="61">
                  <c:v>144.6749999999991</c:v>
                </c:pt>
                <c:pt idx="62">
                  <c:v>135.02999999999909</c:v>
                </c:pt>
                <c:pt idx="63">
                  <c:v>125.3849999999991</c:v>
                </c:pt>
                <c:pt idx="64">
                  <c:v>115.7399999999991</c:v>
                </c:pt>
                <c:pt idx="65">
                  <c:v>106.0949999999991</c:v>
                </c:pt>
                <c:pt idx="66">
                  <c:v>96.449999999999108</c:v>
                </c:pt>
                <c:pt idx="67">
                  <c:v>86.804999999999112</c:v>
                </c:pt>
                <c:pt idx="68">
                  <c:v>77.159999999999116</c:v>
                </c:pt>
                <c:pt idx="69">
                  <c:v>67.514999999999119</c:v>
                </c:pt>
                <c:pt idx="70">
                  <c:v>57.869999999999123</c:v>
                </c:pt>
                <c:pt idx="71">
                  <c:v>48.224999999999127</c:v>
                </c:pt>
                <c:pt idx="72">
                  <c:v>38.579999999999131</c:v>
                </c:pt>
                <c:pt idx="73">
                  <c:v>28.934999999999132</c:v>
                </c:pt>
                <c:pt idx="74">
                  <c:v>19.289999999999132</c:v>
                </c:pt>
                <c:pt idx="75">
                  <c:v>9.6449999999991327</c:v>
                </c:pt>
                <c:pt idx="76">
                  <c:v>-8.6686213762732223E-13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'Daily Residual'!$H$2</c:f>
              <c:strCache>
                <c:ptCount val="1"/>
                <c:pt idx="0">
                  <c:v>Available Residual Forage</c:v>
                </c:pt>
              </c:strCache>
            </c:strRef>
          </c:tx>
          <c:xVal>
            <c:numRef>
              <c:f>'Daily Residual'!$B$3:$B$80</c:f>
              <c:numCache>
                <c:formatCode>General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'Daily Residual'!$H$3:$H$80</c:f>
              <c:numCache>
                <c:formatCode>0</c:formatCode>
                <c:ptCount val="78"/>
                <c:pt idx="0">
                  <c:v>964.5</c:v>
                </c:pt>
                <c:pt idx="1">
                  <c:v>951.87107812499994</c:v>
                </c:pt>
                <c:pt idx="2">
                  <c:v>939.30243749999988</c:v>
                </c:pt>
                <c:pt idx="3">
                  <c:v>926.79407812499994</c:v>
                </c:pt>
                <c:pt idx="4">
                  <c:v>914.34599999999989</c:v>
                </c:pt>
                <c:pt idx="5">
                  <c:v>901.95820312499984</c:v>
                </c:pt>
                <c:pt idx="6">
                  <c:v>889.63068749999979</c:v>
                </c:pt>
                <c:pt idx="7">
                  <c:v>877.36345312499975</c:v>
                </c:pt>
                <c:pt idx="8">
                  <c:v>865.15649999999971</c:v>
                </c:pt>
                <c:pt idx="9">
                  <c:v>853.00982812499979</c:v>
                </c:pt>
                <c:pt idx="10">
                  <c:v>840.92343749999975</c:v>
                </c:pt>
                <c:pt idx="11">
                  <c:v>828.89732812499972</c:v>
                </c:pt>
                <c:pt idx="12">
                  <c:v>816.93149999999969</c:v>
                </c:pt>
                <c:pt idx="13">
                  <c:v>805.02595312499966</c:v>
                </c:pt>
                <c:pt idx="14">
                  <c:v>793.18068749999964</c:v>
                </c:pt>
                <c:pt idx="15">
                  <c:v>781.39570312499961</c:v>
                </c:pt>
                <c:pt idx="16">
                  <c:v>769.67099999999959</c:v>
                </c:pt>
                <c:pt idx="17">
                  <c:v>743.16332499999953</c:v>
                </c:pt>
                <c:pt idx="18">
                  <c:v>717.07359999999949</c:v>
                </c:pt>
                <c:pt idx="19">
                  <c:v>691.40182499999946</c:v>
                </c:pt>
                <c:pt idx="20">
                  <c:v>666.14799999999946</c:v>
                </c:pt>
                <c:pt idx="21">
                  <c:v>641.31212499999947</c:v>
                </c:pt>
                <c:pt idx="22">
                  <c:v>616.89419999999939</c:v>
                </c:pt>
                <c:pt idx="23">
                  <c:v>592.89422499999932</c:v>
                </c:pt>
                <c:pt idx="24">
                  <c:v>569.31219999999939</c:v>
                </c:pt>
                <c:pt idx="25">
                  <c:v>546.14812499999937</c:v>
                </c:pt>
                <c:pt idx="26">
                  <c:v>523.40199999999925</c:v>
                </c:pt>
                <c:pt idx="27">
                  <c:v>501.07382499999926</c:v>
                </c:pt>
                <c:pt idx="28">
                  <c:v>479.16359999999924</c:v>
                </c:pt>
                <c:pt idx="29">
                  <c:v>457.67132499999923</c:v>
                </c:pt>
                <c:pt idx="30">
                  <c:v>436.59699999999924</c:v>
                </c:pt>
                <c:pt idx="31">
                  <c:v>415.94062499999922</c:v>
                </c:pt>
                <c:pt idx="32">
                  <c:v>395.70219999999921</c:v>
                </c:pt>
                <c:pt idx="33">
                  <c:v>375.88172499999916</c:v>
                </c:pt>
                <c:pt idx="34">
                  <c:v>356.47919999999914</c:v>
                </c:pt>
                <c:pt idx="35">
                  <c:v>337.49462499999913</c:v>
                </c:pt>
                <c:pt idx="36">
                  <c:v>318.9279999999992</c:v>
                </c:pt>
                <c:pt idx="37">
                  <c:v>300.77932499999918</c:v>
                </c:pt>
                <c:pt idx="38">
                  <c:v>283.04859999999923</c:v>
                </c:pt>
                <c:pt idx="39">
                  <c:v>265.73582499999924</c:v>
                </c:pt>
                <c:pt idx="40">
                  <c:v>248.84099999999927</c:v>
                </c:pt>
                <c:pt idx="41">
                  <c:v>232.36412499999932</c:v>
                </c:pt>
                <c:pt idx="42">
                  <c:v>216.30519999999933</c:v>
                </c:pt>
                <c:pt idx="43">
                  <c:v>200.66422499999936</c:v>
                </c:pt>
                <c:pt idx="44">
                  <c:v>185.44119999999938</c:v>
                </c:pt>
                <c:pt idx="45">
                  <c:v>170.6361249999994</c:v>
                </c:pt>
                <c:pt idx="46">
                  <c:v>156.24899999999943</c:v>
                </c:pt>
                <c:pt idx="47">
                  <c:v>148.24364999999946</c:v>
                </c:pt>
                <c:pt idx="48">
                  <c:v>140.43119999999948</c:v>
                </c:pt>
                <c:pt idx="49">
                  <c:v>132.8116499999995</c:v>
                </c:pt>
                <c:pt idx="50">
                  <c:v>125.38499999999949</c:v>
                </c:pt>
                <c:pt idx="51">
                  <c:v>118.15124999999951</c:v>
                </c:pt>
                <c:pt idx="52">
                  <c:v>111.1103999999995</c:v>
                </c:pt>
                <c:pt idx="53">
                  <c:v>104.26244999999952</c:v>
                </c:pt>
                <c:pt idx="54">
                  <c:v>97.607399999999515</c:v>
                </c:pt>
                <c:pt idx="55">
                  <c:v>91.145249999999521</c:v>
                </c:pt>
                <c:pt idx="56">
                  <c:v>84.875999999999536</c:v>
                </c:pt>
                <c:pt idx="57">
                  <c:v>78.799649999999545</c:v>
                </c:pt>
                <c:pt idx="58">
                  <c:v>72.916199999999549</c:v>
                </c:pt>
                <c:pt idx="59">
                  <c:v>67.225649999999561</c:v>
                </c:pt>
                <c:pt idx="60">
                  <c:v>61.727999999999561</c:v>
                </c:pt>
                <c:pt idx="61">
                  <c:v>56.42324999999957</c:v>
                </c:pt>
                <c:pt idx="62">
                  <c:v>51.31139999999958</c:v>
                </c:pt>
                <c:pt idx="63">
                  <c:v>46.392449999999599</c:v>
                </c:pt>
                <c:pt idx="64">
                  <c:v>41.666399999999612</c:v>
                </c:pt>
                <c:pt idx="65">
                  <c:v>37.133249999999627</c:v>
                </c:pt>
                <c:pt idx="66">
                  <c:v>32.792999999999637</c:v>
                </c:pt>
                <c:pt idx="67">
                  <c:v>28.645649999999655</c:v>
                </c:pt>
                <c:pt idx="68">
                  <c:v>24.691199999999672</c:v>
                </c:pt>
                <c:pt idx="69">
                  <c:v>20.929649999999686</c:v>
                </c:pt>
                <c:pt idx="70">
                  <c:v>17.360999999999702</c:v>
                </c:pt>
                <c:pt idx="71">
                  <c:v>13.985249999999716</c:v>
                </c:pt>
                <c:pt idx="72">
                  <c:v>10.802399999999732</c:v>
                </c:pt>
                <c:pt idx="73">
                  <c:v>7.812449999999747</c:v>
                </c:pt>
                <c:pt idx="74">
                  <c:v>5.0153999999997616</c:v>
                </c:pt>
                <c:pt idx="75">
                  <c:v>2.411249999999777</c:v>
                </c:pt>
                <c:pt idx="76">
                  <c:v>-2.0804691303055674E-13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910656"/>
        <c:axId val="81289216"/>
      </c:scatterChart>
      <c:valAx>
        <c:axId val="6089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89216"/>
        <c:crosses val="autoZero"/>
        <c:crossBetween val="midCat"/>
      </c:valAx>
      <c:valAx>
        <c:axId val="8128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8910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716859716859716"/>
          <c:y val="0.19025305799039266"/>
          <c:w val="0.34105534105534108"/>
          <c:h val="0.136474818006239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Days per pasture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Master!$N$3</c:f>
              <c:strCache>
                <c:ptCount val="1"/>
                <c:pt idx="0">
                  <c:v># Days</c:v>
                </c:pt>
              </c:strCache>
            </c:strRef>
          </c:tx>
          <c:invertIfNegative val="0"/>
          <c:cat>
            <c:strRef>
              <c:f>Master!$K$4:$K$13</c:f>
              <c:strCache>
                <c:ptCount val="10"/>
                <c:pt idx="0">
                  <c:v>Ridgeline</c:v>
                </c:pt>
                <c:pt idx="1">
                  <c:v>Elm</c:v>
                </c:pt>
                <c:pt idx="2">
                  <c:v>South</c:v>
                </c:pt>
                <c:pt idx="3">
                  <c:v>Crossroads</c:v>
                </c:pt>
                <c:pt idx="4">
                  <c:v>Hilltank</c:v>
                </c:pt>
                <c:pt idx="5">
                  <c:v>Highway</c:v>
                </c:pt>
                <c:pt idx="6">
                  <c:v>Snowfence</c:v>
                </c:pt>
                <c:pt idx="7">
                  <c:v>Headquarters</c:v>
                </c:pt>
                <c:pt idx="8">
                  <c:v>Saltflat</c:v>
                </c:pt>
                <c:pt idx="9">
                  <c:v>Nighthawk</c:v>
                </c:pt>
              </c:strCache>
            </c:strRef>
          </c:cat>
          <c:val>
            <c:numRef>
              <c:f>Master!$N$4:$N$13</c:f>
              <c:numCache>
                <c:formatCode>General</c:formatCode>
                <c:ptCount val="10"/>
                <c:pt idx="0">
                  <c:v>30</c:v>
                </c:pt>
                <c:pt idx="1">
                  <c:v>23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24</c:v>
                </c:pt>
                <c:pt idx="7">
                  <c:v>13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544"/>
        <c:axId val="81292096"/>
      </c:barChart>
      <c:catAx>
        <c:axId val="836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92096"/>
        <c:crosses val="autoZero"/>
        <c:auto val="1"/>
        <c:lblAlgn val="ctr"/>
        <c:lblOffset val="100"/>
        <c:noMultiLvlLbl val="0"/>
      </c:catAx>
      <c:valAx>
        <c:axId val="8129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28544"/>
        <c:crosses val="autoZero"/>
        <c:crossBetween val="between"/>
        <c:majorUnit val="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</xdr:colOff>
      <xdr:row>1</xdr:row>
      <xdr:rowOff>215265</xdr:rowOff>
    </xdr:from>
    <xdr:to>
      <xdr:col>19</xdr:col>
      <xdr:colOff>93345</xdr:colOff>
      <xdr:row>26</xdr:row>
      <xdr:rowOff>120015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15</xdr:col>
      <xdr:colOff>752475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B6" workbookViewId="0">
      <selection activeCell="B33" sqref="B33"/>
    </sheetView>
  </sheetViews>
  <sheetFormatPr defaultRowHeight="14.4" x14ac:dyDescent="0.3"/>
  <cols>
    <col min="2" max="2" width="31.88671875" customWidth="1"/>
    <col min="3" max="3" width="116.5546875" customWidth="1"/>
  </cols>
  <sheetData>
    <row r="1" spans="1:3" x14ac:dyDescent="0.25">
      <c r="A1" t="s">
        <v>97</v>
      </c>
    </row>
    <row r="2" spans="1:3" x14ac:dyDescent="0.25">
      <c r="A2" t="s">
        <v>11</v>
      </c>
    </row>
    <row r="4" spans="1:3" s="2" customFormat="1" x14ac:dyDescent="0.25">
      <c r="A4" s="2" t="s">
        <v>12</v>
      </c>
      <c r="B4" s="2" t="s">
        <v>33</v>
      </c>
      <c r="C4" s="2" t="s">
        <v>34</v>
      </c>
    </row>
    <row r="5" spans="1:3" x14ac:dyDescent="0.25">
      <c r="A5" t="s">
        <v>13</v>
      </c>
      <c r="B5" t="s">
        <v>14</v>
      </c>
      <c r="C5" t="s">
        <v>110</v>
      </c>
    </row>
    <row r="6" spans="1:3" x14ac:dyDescent="0.25">
      <c r="C6" t="s">
        <v>35</v>
      </c>
    </row>
    <row r="8" spans="1:3" x14ac:dyDescent="0.25">
      <c r="A8" t="s">
        <v>15</v>
      </c>
      <c r="B8" t="s">
        <v>16</v>
      </c>
      <c r="C8" t="s">
        <v>36</v>
      </c>
    </row>
    <row r="9" spans="1:3" x14ac:dyDescent="0.25">
      <c r="C9" t="s">
        <v>37</v>
      </c>
    </row>
    <row r="10" spans="1:3" x14ac:dyDescent="0.25">
      <c r="C10" t="s">
        <v>38</v>
      </c>
    </row>
    <row r="11" spans="1:3" x14ac:dyDescent="0.25">
      <c r="C11" t="s">
        <v>39</v>
      </c>
    </row>
    <row r="13" spans="1:3" x14ac:dyDescent="0.25">
      <c r="A13" t="s">
        <v>17</v>
      </c>
      <c r="B13" t="s">
        <v>18</v>
      </c>
      <c r="C13" t="s">
        <v>40</v>
      </c>
    </row>
    <row r="14" spans="1:3" x14ac:dyDescent="0.25">
      <c r="C14" t="s">
        <v>41</v>
      </c>
    </row>
    <row r="15" spans="1:3" x14ac:dyDescent="0.25">
      <c r="C15" t="s">
        <v>42</v>
      </c>
    </row>
    <row r="16" spans="1:3" x14ac:dyDescent="0.25">
      <c r="C16" t="s">
        <v>43</v>
      </c>
    </row>
    <row r="18" spans="1:3" x14ac:dyDescent="0.25">
      <c r="A18" t="s">
        <v>19</v>
      </c>
      <c r="B18" t="s">
        <v>22</v>
      </c>
      <c r="C18" t="s">
        <v>20</v>
      </c>
    </row>
    <row r="20" spans="1:3" x14ac:dyDescent="0.25">
      <c r="A20" t="s">
        <v>21</v>
      </c>
      <c r="B20" t="s">
        <v>25</v>
      </c>
      <c r="C20" t="s">
        <v>44</v>
      </c>
    </row>
    <row r="21" spans="1:3" x14ac:dyDescent="0.25">
      <c r="C21" t="s">
        <v>45</v>
      </c>
    </row>
    <row r="22" spans="1:3" x14ac:dyDescent="0.25">
      <c r="C22" t="s">
        <v>46</v>
      </c>
    </row>
    <row r="24" spans="1:3" x14ac:dyDescent="0.25">
      <c r="A24" t="s">
        <v>23</v>
      </c>
      <c r="B24" t="s">
        <v>24</v>
      </c>
      <c r="C24" t="s">
        <v>26</v>
      </c>
    </row>
    <row r="26" spans="1:3" x14ac:dyDescent="0.25">
      <c r="A26" t="s">
        <v>27</v>
      </c>
      <c r="B26" t="s">
        <v>28</v>
      </c>
      <c r="C26" t="s">
        <v>29</v>
      </c>
    </row>
    <row r="28" spans="1:3" x14ac:dyDescent="0.25">
      <c r="A28" t="s">
        <v>30</v>
      </c>
      <c r="B28" t="s">
        <v>31</v>
      </c>
      <c r="C28" t="s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abSelected="1" topLeftCell="G1" zoomScale="80" zoomScaleNormal="80" workbookViewId="0">
      <selection activeCell="V19" sqref="V19"/>
    </sheetView>
  </sheetViews>
  <sheetFormatPr defaultColWidth="12.88671875" defaultRowHeight="14.4" x14ac:dyDescent="0.3"/>
  <cols>
    <col min="1" max="1" width="13.109375" style="8" bestFit="1" customWidth="1"/>
    <col min="2" max="2" width="9.6640625" style="8" bestFit="1" customWidth="1"/>
    <col min="3" max="3" width="5.88671875" style="8" bestFit="1" customWidth="1"/>
    <col min="4" max="4" width="16.44140625" style="8" bestFit="1" customWidth="1"/>
    <col min="5" max="5" width="14.5546875" style="8" bestFit="1" customWidth="1"/>
    <col min="6" max="6" width="20.33203125" style="8" bestFit="1" customWidth="1"/>
    <col min="7" max="7" width="17" style="8" bestFit="1" customWidth="1"/>
    <col min="8" max="8" width="9.5546875" style="9" bestFit="1" customWidth="1"/>
    <col min="9" max="9" width="7.44140625" style="9" customWidth="1"/>
    <col min="10" max="10" width="3" style="9" bestFit="1" customWidth="1"/>
    <col min="11" max="11" width="18.5546875" style="9" customWidth="1"/>
    <col min="12" max="13" width="10.6640625" style="9" bestFit="1" customWidth="1"/>
    <col min="14" max="14" width="6.5546875" style="9" bestFit="1" customWidth="1"/>
    <col min="15" max="15" width="4.33203125" style="9" customWidth="1"/>
    <col min="16" max="16" width="13.109375" style="9" bestFit="1" customWidth="1"/>
    <col min="17" max="17" width="5.88671875" style="9" bestFit="1" customWidth="1"/>
    <col min="18" max="18" width="6.6640625" style="9" bestFit="1" customWidth="1"/>
    <col min="19" max="19" width="3" style="9" customWidth="1"/>
    <col min="20" max="20" width="10.6640625" style="9" bestFit="1" customWidth="1"/>
    <col min="21" max="21" width="4" style="9" bestFit="1" customWidth="1"/>
    <col min="22" max="16384" width="12.88671875" style="9"/>
  </cols>
  <sheetData>
    <row r="1" spans="1:21" ht="60.75" thickBot="1" x14ac:dyDescent="0.3">
      <c r="A1" s="100" t="s">
        <v>116</v>
      </c>
      <c r="B1" s="100" t="s">
        <v>48</v>
      </c>
      <c r="C1" s="100" t="s">
        <v>91</v>
      </c>
      <c r="D1" s="100" t="s">
        <v>50</v>
      </c>
      <c r="E1" s="100" t="s">
        <v>51</v>
      </c>
      <c r="F1" s="100" t="s">
        <v>93</v>
      </c>
      <c r="G1" s="100" t="s">
        <v>94</v>
      </c>
      <c r="H1" s="101" t="s">
        <v>119</v>
      </c>
      <c r="K1" s="106" t="s">
        <v>121</v>
      </c>
    </row>
    <row r="2" spans="1:21" ht="15.75" thickBot="1" x14ac:dyDescent="0.3">
      <c r="A2" s="8" t="str">
        <f>K4</f>
        <v>Ridgeline</v>
      </c>
      <c r="B2" s="69">
        <v>42505</v>
      </c>
      <c r="C2" s="8">
        <f t="shared" ref="C2:C33" si="0">VLOOKUP(A2,PastureInfo,2,FALSE)</f>
        <v>368</v>
      </c>
      <c r="D2" s="70">
        <f t="shared" ref="D2:D33" ca="1" si="1">OFFSET(INDIRECT($A2,FALSE),MATCH($B2,Date,0),1,1,1)</f>
        <v>964.5</v>
      </c>
      <c r="E2" s="70">
        <f t="shared" ref="E2:E33" ca="1" si="2">OFFSET(INDIRECT($A2,FALSE),MATCH($B2,Date,0),2,1,1)</f>
        <v>152.12903225806451</v>
      </c>
      <c r="F2" s="70">
        <f t="shared" ref="F2:F33" ca="1" si="3">OFFSET(DailyIntake,MATCH($B2,Date,0)-1,0,1,1)/C2</f>
        <v>10.841576086956522</v>
      </c>
      <c r="G2" s="68">
        <f ca="1">IF(A2=A1,G1+(D2-D1)+(E2-E1)-F2,SUM(D2:E2))</f>
        <v>1116.6290322580644</v>
      </c>
      <c r="H2" s="9" t="str">
        <f ca="1">IF(G2&gt;VLOOKUP(VLOOKUP(A2,PastureInfo,3,FALSE),Thresholds,2,FALSE),"NO","YES")</f>
        <v>NO</v>
      </c>
      <c r="K2" s="107"/>
      <c r="P2" s="84" t="s">
        <v>117</v>
      </c>
      <c r="Q2" s="77"/>
      <c r="R2" s="72"/>
      <c r="T2" s="6" t="s">
        <v>114</v>
      </c>
      <c r="U2"/>
    </row>
    <row r="3" spans="1:21" ht="15" x14ac:dyDescent="0.25">
      <c r="A3" s="8" t="str">
        <f t="shared" ref="A3:A34" ca="1" si="4">IF(H2="NO",A2,OFFSET(PastureOrder,MATCH(A2,PastureOrder,0),0,1,1))</f>
        <v>Ridgeline</v>
      </c>
      <c r="B3" s="69">
        <v>42506</v>
      </c>
      <c r="C3" s="8">
        <f t="shared" ca="1" si="0"/>
        <v>368</v>
      </c>
      <c r="D3" s="70">
        <f t="shared" ca="1" si="1"/>
        <v>951.87107812499994</v>
      </c>
      <c r="E3" s="70">
        <f t="shared" ca="1" si="2"/>
        <v>157.47096774193548</v>
      </c>
      <c r="F3" s="70">
        <f t="shared" ca="1" si="3"/>
        <v>10.876548913043479</v>
      </c>
      <c r="G3" s="68">
        <f ca="1">IF(A3=A2,G2+(D3-D2)+(E3-E2)-F3,SUM(D3:E3))</f>
        <v>1098.4654969538917</v>
      </c>
      <c r="H3" s="9" t="str">
        <f t="shared" ref="H3:H34" ca="1" si="5">IF(G3&lt;VLOOKUP(VLOOKUP(A3,PastureInfo,3,FALSE),Thresholds,2,FALSE),"YES","NO")</f>
        <v>NO</v>
      </c>
      <c r="J3" s="71"/>
      <c r="K3" s="85" t="s">
        <v>115</v>
      </c>
      <c r="L3" s="84" t="s">
        <v>112</v>
      </c>
      <c r="M3" s="105" t="s">
        <v>113</v>
      </c>
      <c r="N3" s="85" t="s">
        <v>120</v>
      </c>
      <c r="P3" s="102" t="s">
        <v>68</v>
      </c>
      <c r="Q3" s="103" t="s">
        <v>91</v>
      </c>
      <c r="R3" s="104" t="s">
        <v>118</v>
      </c>
      <c r="T3" s="65" t="s">
        <v>88</v>
      </c>
      <c r="U3" s="88">
        <v>450</v>
      </c>
    </row>
    <row r="4" spans="1:21" x14ac:dyDescent="0.3">
      <c r="A4" s="8" t="str">
        <f t="shared" ca="1" si="4"/>
        <v>Ridgeline</v>
      </c>
      <c r="B4" s="69">
        <v>42507</v>
      </c>
      <c r="C4" s="8">
        <f t="shared" ca="1" si="0"/>
        <v>368</v>
      </c>
      <c r="D4" s="70">
        <f t="shared" ca="1" si="1"/>
        <v>939.30243749999988</v>
      </c>
      <c r="E4" s="70">
        <f t="shared" ca="1" si="2"/>
        <v>162.81290322580645</v>
      </c>
      <c r="F4" s="70">
        <f t="shared" ca="1" si="3"/>
        <v>10.911521739130436</v>
      </c>
      <c r="G4" s="68">
        <f t="shared" ref="G4:G33" ca="1" si="6">IF(A4=A3,G3+(D4-D3)+(E4-E3)-F4,SUM(D4:E4))</f>
        <v>1080.3272700736322</v>
      </c>
      <c r="H4" s="9" t="str">
        <f t="shared" ca="1" si="5"/>
        <v>NO</v>
      </c>
      <c r="J4" s="73">
        <v>1</v>
      </c>
      <c r="K4" s="86" t="s">
        <v>3</v>
      </c>
      <c r="L4" s="81">
        <f>B2</f>
        <v>42505</v>
      </c>
      <c r="M4" s="80">
        <f ca="1">L4+N4-1</f>
        <v>42534</v>
      </c>
      <c r="N4" s="74">
        <f t="shared" ref="N4:N13" ca="1" si="7">COUNTIF(A:A,K4)</f>
        <v>30</v>
      </c>
      <c r="P4" s="73" t="s">
        <v>5</v>
      </c>
      <c r="Q4" s="78">
        <v>322</v>
      </c>
      <c r="R4" s="74" t="s">
        <v>92</v>
      </c>
      <c r="T4" s="66" t="s">
        <v>92</v>
      </c>
      <c r="U4" s="89">
        <v>500</v>
      </c>
    </row>
    <row r="5" spans="1:21" ht="15" thickBot="1" x14ac:dyDescent="0.35">
      <c r="A5" s="8" t="str">
        <f t="shared" ca="1" si="4"/>
        <v>Ridgeline</v>
      </c>
      <c r="B5" s="69">
        <v>42508</v>
      </c>
      <c r="C5" s="8">
        <f t="shared" ca="1" si="0"/>
        <v>368</v>
      </c>
      <c r="D5" s="70">
        <f t="shared" ca="1" si="1"/>
        <v>926.79407812499994</v>
      </c>
      <c r="E5" s="70">
        <f t="shared" ca="1" si="2"/>
        <v>168.15483870967742</v>
      </c>
      <c r="F5" s="70">
        <f t="shared" ca="1" si="3"/>
        <v>10.946494565217391</v>
      </c>
      <c r="G5" s="68">
        <f t="shared" ca="1" si="6"/>
        <v>1062.214351617286</v>
      </c>
      <c r="H5" s="9" t="str">
        <f t="shared" ca="1" si="5"/>
        <v>NO</v>
      </c>
      <c r="J5" s="73">
        <v>2</v>
      </c>
      <c r="K5" s="86" t="s">
        <v>1</v>
      </c>
      <c r="L5" s="81">
        <f t="shared" ref="L5:L13" ca="1" si="8">M4+1</f>
        <v>42535</v>
      </c>
      <c r="M5" s="80">
        <f t="shared" ref="M5:M13" ca="1" si="9">L5+N5-1</f>
        <v>42557</v>
      </c>
      <c r="N5" s="74">
        <f t="shared" ca="1" si="7"/>
        <v>23</v>
      </c>
      <c r="P5" s="73" t="s">
        <v>1</v>
      </c>
      <c r="Q5" s="78">
        <v>325</v>
      </c>
      <c r="R5" s="74" t="s">
        <v>87</v>
      </c>
      <c r="T5" s="67" t="s">
        <v>87</v>
      </c>
      <c r="U5" s="90">
        <v>550</v>
      </c>
    </row>
    <row r="6" spans="1:21" x14ac:dyDescent="0.3">
      <c r="A6" s="8" t="str">
        <f t="shared" ca="1" si="4"/>
        <v>Ridgeline</v>
      </c>
      <c r="B6" s="69">
        <v>42509</v>
      </c>
      <c r="C6" s="8">
        <f t="shared" ca="1" si="0"/>
        <v>368</v>
      </c>
      <c r="D6" s="70">
        <f t="shared" ca="1" si="1"/>
        <v>914.34599999999989</v>
      </c>
      <c r="E6" s="70">
        <f t="shared" ca="1" si="2"/>
        <v>173.49677419354839</v>
      </c>
      <c r="F6" s="70">
        <f t="shared" ca="1" si="3"/>
        <v>10.981467391304347</v>
      </c>
      <c r="G6" s="68">
        <f t="shared" ca="1" si="6"/>
        <v>1044.1267415848527</v>
      </c>
      <c r="H6" s="9" t="str">
        <f t="shared" ca="1" si="5"/>
        <v>NO</v>
      </c>
      <c r="J6" s="73">
        <v>3</v>
      </c>
      <c r="K6" s="86" t="s">
        <v>79</v>
      </c>
      <c r="L6" s="81">
        <f t="shared" ca="1" si="8"/>
        <v>42558</v>
      </c>
      <c r="M6" s="80">
        <f t="shared" ca="1" si="9"/>
        <v>42568</v>
      </c>
      <c r="N6" s="74">
        <f t="shared" ca="1" si="7"/>
        <v>11</v>
      </c>
      <c r="P6" s="73" t="s">
        <v>10</v>
      </c>
      <c r="Q6" s="78">
        <v>304</v>
      </c>
      <c r="R6" s="74" t="s">
        <v>92</v>
      </c>
    </row>
    <row r="7" spans="1:21" x14ac:dyDescent="0.3">
      <c r="A7" s="8" t="str">
        <f t="shared" ca="1" si="4"/>
        <v>Ridgeline</v>
      </c>
      <c r="B7" s="69">
        <v>42510</v>
      </c>
      <c r="C7" s="8">
        <f t="shared" ca="1" si="0"/>
        <v>368</v>
      </c>
      <c r="D7" s="70">
        <f t="shared" ca="1" si="1"/>
        <v>901.95820312499984</v>
      </c>
      <c r="E7" s="70">
        <f t="shared" ca="1" si="2"/>
        <v>178.83870967741936</v>
      </c>
      <c r="F7" s="70">
        <f t="shared" ca="1" si="3"/>
        <v>11.016440217391304</v>
      </c>
      <c r="G7" s="68">
        <f t="shared" ca="1" si="6"/>
        <v>1026.0644399763321</v>
      </c>
      <c r="H7" s="9" t="str">
        <f t="shared" ca="1" si="5"/>
        <v>NO</v>
      </c>
      <c r="J7" s="73">
        <v>4</v>
      </c>
      <c r="K7" s="86" t="s">
        <v>5</v>
      </c>
      <c r="L7" s="81">
        <f t="shared" ca="1" si="8"/>
        <v>42569</v>
      </c>
      <c r="M7" s="80">
        <f t="shared" ca="1" si="9"/>
        <v>42578</v>
      </c>
      <c r="N7" s="74">
        <f t="shared" ca="1" si="7"/>
        <v>10</v>
      </c>
      <c r="P7" s="73" t="s">
        <v>7</v>
      </c>
      <c r="Q7" s="78">
        <v>311</v>
      </c>
      <c r="R7" s="74" t="s">
        <v>88</v>
      </c>
    </row>
    <row r="8" spans="1:21" x14ac:dyDescent="0.3">
      <c r="A8" s="8" t="str">
        <f t="shared" ca="1" si="4"/>
        <v>Ridgeline</v>
      </c>
      <c r="B8" s="69">
        <v>42511</v>
      </c>
      <c r="C8" s="8">
        <f t="shared" ca="1" si="0"/>
        <v>368</v>
      </c>
      <c r="D8" s="70">
        <f t="shared" ca="1" si="1"/>
        <v>889.63068749999979</v>
      </c>
      <c r="E8" s="70">
        <f t="shared" ca="1" si="2"/>
        <v>184.18064516129033</v>
      </c>
      <c r="F8" s="70">
        <f t="shared" ca="1" si="3"/>
        <v>11.051413043478259</v>
      </c>
      <c r="G8" s="68">
        <f t="shared" ca="1" si="6"/>
        <v>1008.0274467917247</v>
      </c>
      <c r="H8" s="9" t="str">
        <f t="shared" ca="1" si="5"/>
        <v>NO</v>
      </c>
      <c r="J8" s="73">
        <v>5</v>
      </c>
      <c r="K8" s="86" t="s">
        <v>6</v>
      </c>
      <c r="L8" s="81">
        <f t="shared" ca="1" si="8"/>
        <v>42579</v>
      </c>
      <c r="M8" s="80">
        <f t="shared" ca="1" si="9"/>
        <v>42587</v>
      </c>
      <c r="N8" s="74">
        <f t="shared" ca="1" si="7"/>
        <v>9</v>
      </c>
      <c r="P8" s="73" t="s">
        <v>6</v>
      </c>
      <c r="Q8" s="78">
        <v>322</v>
      </c>
      <c r="R8" s="74" t="s">
        <v>88</v>
      </c>
    </row>
    <row r="9" spans="1:21" x14ac:dyDescent="0.3">
      <c r="A9" s="8" t="str">
        <f t="shared" ca="1" si="4"/>
        <v>Ridgeline</v>
      </c>
      <c r="B9" s="69">
        <v>42512</v>
      </c>
      <c r="C9" s="8">
        <f t="shared" ca="1" si="0"/>
        <v>368</v>
      </c>
      <c r="D9" s="70">
        <f t="shared" ca="1" si="1"/>
        <v>877.36345312499975</v>
      </c>
      <c r="E9" s="70">
        <f t="shared" ca="1" si="2"/>
        <v>189.5225806451613</v>
      </c>
      <c r="F9" s="70">
        <f t="shared" ca="1" si="3"/>
        <v>11.086385869565216</v>
      </c>
      <c r="G9" s="68">
        <f t="shared" ca="1" si="6"/>
        <v>990.01576203103048</v>
      </c>
      <c r="H9" s="9" t="str">
        <f t="shared" ca="1" si="5"/>
        <v>NO</v>
      </c>
      <c r="J9" s="73">
        <v>6</v>
      </c>
      <c r="K9" s="86" t="s">
        <v>7</v>
      </c>
      <c r="L9" s="81">
        <f t="shared" ca="1" si="8"/>
        <v>42588</v>
      </c>
      <c r="M9" s="80">
        <f t="shared" ca="1" si="9"/>
        <v>42597</v>
      </c>
      <c r="N9" s="74">
        <f t="shared" ca="1" si="7"/>
        <v>10</v>
      </c>
      <c r="P9" s="73" t="s">
        <v>9</v>
      </c>
      <c r="Q9" s="78">
        <v>304</v>
      </c>
      <c r="R9" s="74" t="s">
        <v>88</v>
      </c>
    </row>
    <row r="10" spans="1:21" x14ac:dyDescent="0.3">
      <c r="A10" s="8" t="str">
        <f t="shared" ca="1" si="4"/>
        <v>Ridgeline</v>
      </c>
      <c r="B10" s="69">
        <v>42513</v>
      </c>
      <c r="C10" s="8">
        <f t="shared" ca="1" si="0"/>
        <v>368</v>
      </c>
      <c r="D10" s="70">
        <f t="shared" ca="1" si="1"/>
        <v>865.15649999999971</v>
      </c>
      <c r="E10" s="70">
        <f t="shared" ca="1" si="2"/>
        <v>194.86451612903227</v>
      </c>
      <c r="F10" s="70">
        <f t="shared" ca="1" si="3"/>
        <v>11.121358695652173</v>
      </c>
      <c r="G10" s="68">
        <f t="shared" ca="1" si="6"/>
        <v>972.0293856942493</v>
      </c>
      <c r="H10" s="9" t="str">
        <f t="shared" ca="1" si="5"/>
        <v>NO</v>
      </c>
      <c r="J10" s="73">
        <v>7</v>
      </c>
      <c r="K10" s="86" t="s">
        <v>2</v>
      </c>
      <c r="L10" s="81">
        <f t="shared" ca="1" si="8"/>
        <v>42598</v>
      </c>
      <c r="M10" s="80">
        <f t="shared" ca="1" si="9"/>
        <v>42621</v>
      </c>
      <c r="N10" s="74">
        <f t="shared" ca="1" si="7"/>
        <v>24</v>
      </c>
      <c r="P10" s="73" t="s">
        <v>3</v>
      </c>
      <c r="Q10" s="78">
        <v>368</v>
      </c>
      <c r="R10" s="74" t="s">
        <v>92</v>
      </c>
    </row>
    <row r="11" spans="1:21" x14ac:dyDescent="0.3">
      <c r="A11" s="8" t="str">
        <f t="shared" ca="1" si="4"/>
        <v>Ridgeline</v>
      </c>
      <c r="B11" s="69">
        <v>42514</v>
      </c>
      <c r="C11" s="8">
        <f t="shared" ca="1" si="0"/>
        <v>368</v>
      </c>
      <c r="D11" s="70">
        <f t="shared" ca="1" si="1"/>
        <v>853.00982812499979</v>
      </c>
      <c r="E11" s="70">
        <f t="shared" ca="1" si="2"/>
        <v>200.20645161290324</v>
      </c>
      <c r="F11" s="70">
        <f t="shared" ca="1" si="3"/>
        <v>11.156331521739132</v>
      </c>
      <c r="G11" s="68">
        <f t="shared" ca="1" si="6"/>
        <v>954.06831778138121</v>
      </c>
      <c r="H11" s="9" t="str">
        <f t="shared" ca="1" si="5"/>
        <v>NO</v>
      </c>
      <c r="J11" s="73">
        <v>8</v>
      </c>
      <c r="K11" s="86" t="s">
        <v>10</v>
      </c>
      <c r="L11" s="81">
        <f t="shared" ca="1" si="8"/>
        <v>42622</v>
      </c>
      <c r="M11" s="80">
        <f t="shared" ca="1" si="9"/>
        <v>42634</v>
      </c>
      <c r="N11" s="74">
        <f t="shared" ca="1" si="7"/>
        <v>13</v>
      </c>
      <c r="P11" s="73" t="s">
        <v>4</v>
      </c>
      <c r="Q11" s="78">
        <v>319</v>
      </c>
      <c r="R11" s="74" t="s">
        <v>87</v>
      </c>
    </row>
    <row r="12" spans="1:21" x14ac:dyDescent="0.3">
      <c r="A12" s="8" t="str">
        <f t="shared" ca="1" si="4"/>
        <v>Ridgeline</v>
      </c>
      <c r="B12" s="69">
        <v>42515</v>
      </c>
      <c r="C12" s="8">
        <f t="shared" ca="1" si="0"/>
        <v>368</v>
      </c>
      <c r="D12" s="70">
        <f t="shared" ca="1" si="1"/>
        <v>840.92343749999975</v>
      </c>
      <c r="E12" s="70">
        <f t="shared" ca="1" si="2"/>
        <v>205.54838709677421</v>
      </c>
      <c r="F12" s="70">
        <f t="shared" ca="1" si="3"/>
        <v>11.191304347826089</v>
      </c>
      <c r="G12" s="68">
        <f t="shared" ca="1" si="6"/>
        <v>936.1325582924261</v>
      </c>
      <c r="H12" s="9" t="str">
        <f t="shared" ca="1" si="5"/>
        <v>NO</v>
      </c>
      <c r="J12" s="73">
        <v>9</v>
      </c>
      <c r="K12" s="86" t="s">
        <v>4</v>
      </c>
      <c r="L12" s="81">
        <f t="shared" ca="1" si="8"/>
        <v>42635</v>
      </c>
      <c r="M12" s="80">
        <f t="shared" ca="1" si="9"/>
        <v>42644</v>
      </c>
      <c r="N12" s="74">
        <f t="shared" ca="1" si="7"/>
        <v>10</v>
      </c>
      <c r="P12" s="73" t="s">
        <v>2</v>
      </c>
      <c r="Q12" s="78">
        <v>325</v>
      </c>
      <c r="R12" s="74" t="s">
        <v>87</v>
      </c>
    </row>
    <row r="13" spans="1:21" ht="15" thickBot="1" x14ac:dyDescent="0.35">
      <c r="A13" s="8" t="str">
        <f t="shared" ca="1" si="4"/>
        <v>Ridgeline</v>
      </c>
      <c r="B13" s="69">
        <v>42516</v>
      </c>
      <c r="C13" s="8">
        <f t="shared" ca="1" si="0"/>
        <v>368</v>
      </c>
      <c r="D13" s="70">
        <f t="shared" ca="1" si="1"/>
        <v>828.89732812499972</v>
      </c>
      <c r="E13" s="70">
        <f t="shared" ca="1" si="2"/>
        <v>210.89032258064518</v>
      </c>
      <c r="F13" s="70">
        <f t="shared" ca="1" si="3"/>
        <v>11.226277173913045</v>
      </c>
      <c r="G13" s="68">
        <f t="shared" ca="1" si="6"/>
        <v>918.22210722738407</v>
      </c>
      <c r="H13" s="9" t="str">
        <f t="shared" ca="1" si="5"/>
        <v>NO</v>
      </c>
      <c r="J13" s="75">
        <v>10</v>
      </c>
      <c r="K13" s="87" t="s">
        <v>9</v>
      </c>
      <c r="L13" s="82">
        <f t="shared" ca="1" si="8"/>
        <v>42645</v>
      </c>
      <c r="M13" s="83">
        <f t="shared" ca="1" si="9"/>
        <v>42644</v>
      </c>
      <c r="N13" s="76">
        <f t="shared" ca="1" si="7"/>
        <v>0</v>
      </c>
      <c r="P13" s="75" t="s">
        <v>79</v>
      </c>
      <c r="Q13" s="79">
        <v>368</v>
      </c>
      <c r="R13" s="76" t="s">
        <v>92</v>
      </c>
    </row>
    <row r="14" spans="1:21" ht="15" x14ac:dyDescent="0.25">
      <c r="A14" s="8" t="str">
        <f t="shared" ca="1" si="4"/>
        <v>Ridgeline</v>
      </c>
      <c r="B14" s="69">
        <v>42517</v>
      </c>
      <c r="C14" s="8">
        <f t="shared" ca="1" si="0"/>
        <v>368</v>
      </c>
      <c r="D14" s="70">
        <f t="shared" ca="1" si="1"/>
        <v>816.93149999999969</v>
      </c>
      <c r="E14" s="70">
        <f t="shared" ca="1" si="2"/>
        <v>216.23225806451615</v>
      </c>
      <c r="F14" s="70">
        <f t="shared" ca="1" si="3"/>
        <v>11.26125</v>
      </c>
      <c r="G14" s="68">
        <f t="shared" ca="1" si="6"/>
        <v>900.33696458625502</v>
      </c>
      <c r="H14" s="9" t="str">
        <f t="shared" ca="1" si="5"/>
        <v>NO</v>
      </c>
    </row>
    <row r="15" spans="1:21" ht="15" x14ac:dyDescent="0.25">
      <c r="A15" s="8" t="str">
        <f t="shared" ca="1" si="4"/>
        <v>Ridgeline</v>
      </c>
      <c r="B15" s="69">
        <v>42518</v>
      </c>
      <c r="C15" s="8">
        <f t="shared" ca="1" si="0"/>
        <v>368</v>
      </c>
      <c r="D15" s="70">
        <f t="shared" ca="1" si="1"/>
        <v>805.02595312499966</v>
      </c>
      <c r="E15" s="70">
        <f t="shared" ca="1" si="2"/>
        <v>221.57419354838711</v>
      </c>
      <c r="F15" s="70">
        <f t="shared" ca="1" si="3"/>
        <v>11.296222826086957</v>
      </c>
      <c r="G15" s="68">
        <f t="shared" ca="1" si="6"/>
        <v>882.47713036903906</v>
      </c>
      <c r="H15" s="9" t="str">
        <f t="shared" ca="1" si="5"/>
        <v>NO</v>
      </c>
    </row>
    <row r="16" spans="1:21" x14ac:dyDescent="0.3">
      <c r="A16" s="8" t="str">
        <f t="shared" ca="1" si="4"/>
        <v>Ridgeline</v>
      </c>
      <c r="B16" s="69">
        <v>42519</v>
      </c>
      <c r="C16" s="8">
        <f t="shared" ca="1" si="0"/>
        <v>368</v>
      </c>
      <c r="D16" s="70">
        <f t="shared" ca="1" si="1"/>
        <v>793.18068749999964</v>
      </c>
      <c r="E16" s="70">
        <f t="shared" ca="1" si="2"/>
        <v>226.91612903225808</v>
      </c>
      <c r="F16" s="70">
        <f t="shared" ca="1" si="3"/>
        <v>11.331195652173914</v>
      </c>
      <c r="G16" s="68">
        <f t="shared" ca="1" si="6"/>
        <v>864.64260457573607</v>
      </c>
      <c r="H16" s="9" t="str">
        <f t="shared" ca="1" si="5"/>
        <v>NO</v>
      </c>
    </row>
    <row r="17" spans="1:20" x14ac:dyDescent="0.3">
      <c r="A17" s="8" t="str">
        <f t="shared" ca="1" si="4"/>
        <v>Ridgeline</v>
      </c>
      <c r="B17" s="69">
        <v>42520</v>
      </c>
      <c r="C17" s="8">
        <f t="shared" ca="1" si="0"/>
        <v>368</v>
      </c>
      <c r="D17" s="70">
        <f t="shared" ca="1" si="1"/>
        <v>781.39570312499961</v>
      </c>
      <c r="E17" s="70">
        <f t="shared" ca="1" si="2"/>
        <v>232.25806451612905</v>
      </c>
      <c r="F17" s="70">
        <f t="shared" ca="1" si="3"/>
        <v>11.366168478260869</v>
      </c>
      <c r="G17" s="68">
        <f t="shared" ca="1" si="6"/>
        <v>846.83338720634617</v>
      </c>
      <c r="H17" s="9" t="str">
        <f t="shared" ca="1" si="5"/>
        <v>NO</v>
      </c>
      <c r="T17" s="68"/>
    </row>
    <row r="18" spans="1:20" ht="15" x14ac:dyDescent="0.25">
      <c r="A18" s="8" t="str">
        <f t="shared" ca="1" si="4"/>
        <v>Ridgeline</v>
      </c>
      <c r="B18" s="69">
        <v>42521</v>
      </c>
      <c r="C18" s="8">
        <f t="shared" ca="1" si="0"/>
        <v>368</v>
      </c>
      <c r="D18" s="70">
        <f t="shared" ca="1" si="1"/>
        <v>769.67099999999959</v>
      </c>
      <c r="E18" s="70">
        <f t="shared" ca="1" si="2"/>
        <v>237.60000000000002</v>
      </c>
      <c r="F18" s="70">
        <f t="shared" ca="1" si="3"/>
        <v>11.401141304347826</v>
      </c>
      <c r="G18" s="68">
        <f t="shared" ca="1" si="6"/>
        <v>829.04947826086936</v>
      </c>
      <c r="H18" s="9" t="str">
        <f t="shared" ca="1" si="5"/>
        <v>NO</v>
      </c>
    </row>
    <row r="19" spans="1:20" ht="15" x14ac:dyDescent="0.25">
      <c r="A19" s="8" t="str">
        <f t="shared" ca="1" si="4"/>
        <v>Ridgeline</v>
      </c>
      <c r="B19" s="69">
        <v>42522</v>
      </c>
      <c r="C19" s="8">
        <f t="shared" ca="1" si="0"/>
        <v>368</v>
      </c>
      <c r="D19" s="70">
        <f t="shared" ca="1" si="1"/>
        <v>743.16332499999953</v>
      </c>
      <c r="E19" s="70">
        <f t="shared" ca="1" si="2"/>
        <v>247.56000000000003</v>
      </c>
      <c r="F19" s="70">
        <f t="shared" ca="1" si="3"/>
        <v>11.436114130434783</v>
      </c>
      <c r="G19" s="68">
        <f t="shared" ca="1" si="6"/>
        <v>801.06568913043452</v>
      </c>
      <c r="H19" s="9" t="str">
        <f t="shared" ca="1" si="5"/>
        <v>NO</v>
      </c>
    </row>
    <row r="20" spans="1:20" ht="15" x14ac:dyDescent="0.25">
      <c r="A20" s="8" t="str">
        <f t="shared" ca="1" si="4"/>
        <v>Ridgeline</v>
      </c>
      <c r="B20" s="69">
        <v>42523</v>
      </c>
      <c r="C20" s="8">
        <f t="shared" ca="1" si="0"/>
        <v>368</v>
      </c>
      <c r="D20" s="70">
        <f t="shared" ca="1" si="1"/>
        <v>717.07359999999949</v>
      </c>
      <c r="E20" s="70">
        <f t="shared" ca="1" si="2"/>
        <v>257.52000000000004</v>
      </c>
      <c r="F20" s="70">
        <f t="shared" ca="1" si="3"/>
        <v>11.471086956521738</v>
      </c>
      <c r="G20" s="68">
        <f t="shared" ca="1" si="6"/>
        <v>773.46487717391278</v>
      </c>
      <c r="H20" s="9" t="str">
        <f t="shared" ca="1" si="5"/>
        <v>NO</v>
      </c>
    </row>
    <row r="21" spans="1:20" ht="15" x14ac:dyDescent="0.25">
      <c r="A21" s="8" t="str">
        <f t="shared" ca="1" si="4"/>
        <v>Ridgeline</v>
      </c>
      <c r="B21" s="69">
        <v>42524</v>
      </c>
      <c r="C21" s="8">
        <f t="shared" ca="1" si="0"/>
        <v>368</v>
      </c>
      <c r="D21" s="70">
        <f t="shared" ca="1" si="1"/>
        <v>691.40182499999946</v>
      </c>
      <c r="E21" s="70">
        <f t="shared" ca="1" si="2"/>
        <v>267.48</v>
      </c>
      <c r="F21" s="70">
        <f t="shared" ca="1" si="3"/>
        <v>11.506059782608695</v>
      </c>
      <c r="G21" s="68">
        <f t="shared" ca="1" si="6"/>
        <v>746.24704239130415</v>
      </c>
      <c r="H21" s="9" t="str">
        <f t="shared" ca="1" si="5"/>
        <v>NO</v>
      </c>
    </row>
    <row r="22" spans="1:20" ht="15" x14ac:dyDescent="0.25">
      <c r="A22" s="8" t="str">
        <f t="shared" ca="1" si="4"/>
        <v>Ridgeline</v>
      </c>
      <c r="B22" s="69">
        <v>42525</v>
      </c>
      <c r="C22" s="8">
        <f t="shared" ca="1" si="0"/>
        <v>368</v>
      </c>
      <c r="D22" s="70">
        <f t="shared" ca="1" si="1"/>
        <v>666.14799999999946</v>
      </c>
      <c r="E22" s="70">
        <f t="shared" ca="1" si="2"/>
        <v>277.44</v>
      </c>
      <c r="F22" s="70">
        <f t="shared" ca="1" si="3"/>
        <v>11.54103260869565</v>
      </c>
      <c r="G22" s="68">
        <f t="shared" ca="1" si="6"/>
        <v>719.41218478260851</v>
      </c>
      <c r="H22" s="9" t="str">
        <f t="shared" ca="1" si="5"/>
        <v>NO</v>
      </c>
    </row>
    <row r="23" spans="1:20" ht="15" x14ac:dyDescent="0.25">
      <c r="A23" s="8" t="str">
        <f t="shared" ca="1" si="4"/>
        <v>Ridgeline</v>
      </c>
      <c r="B23" s="69">
        <v>42526</v>
      </c>
      <c r="C23" s="8">
        <f t="shared" ca="1" si="0"/>
        <v>368</v>
      </c>
      <c r="D23" s="70">
        <f t="shared" ca="1" si="1"/>
        <v>641.31212499999947</v>
      </c>
      <c r="E23" s="70">
        <f t="shared" ca="1" si="2"/>
        <v>287.39999999999998</v>
      </c>
      <c r="F23" s="70">
        <f t="shared" ca="1" si="3"/>
        <v>11.57600543478261</v>
      </c>
      <c r="G23" s="68">
        <f t="shared" ca="1" si="6"/>
        <v>692.96030434782585</v>
      </c>
      <c r="H23" s="9" t="str">
        <f t="shared" ca="1" si="5"/>
        <v>NO</v>
      </c>
    </row>
    <row r="24" spans="1:20" x14ac:dyDescent="0.3">
      <c r="A24" s="8" t="str">
        <f t="shared" ca="1" si="4"/>
        <v>Ridgeline</v>
      </c>
      <c r="B24" s="69">
        <v>42527</v>
      </c>
      <c r="C24" s="8">
        <f t="shared" ca="1" si="0"/>
        <v>368</v>
      </c>
      <c r="D24" s="70">
        <f t="shared" ca="1" si="1"/>
        <v>616.89419999999939</v>
      </c>
      <c r="E24" s="70">
        <f t="shared" ca="1" si="2"/>
        <v>297.35999999999996</v>
      </c>
      <c r="F24" s="70">
        <f t="shared" ca="1" si="3"/>
        <v>11.610978260869565</v>
      </c>
      <c r="G24" s="68">
        <f t="shared" ca="1" si="6"/>
        <v>666.89140108695619</v>
      </c>
      <c r="H24" s="9" t="str">
        <f t="shared" ca="1" si="5"/>
        <v>NO</v>
      </c>
    </row>
    <row r="25" spans="1:20" ht="15" x14ac:dyDescent="0.25">
      <c r="A25" s="8" t="str">
        <f t="shared" ca="1" si="4"/>
        <v>Ridgeline</v>
      </c>
      <c r="B25" s="69">
        <v>42528</v>
      </c>
      <c r="C25" s="8">
        <f t="shared" ca="1" si="0"/>
        <v>368</v>
      </c>
      <c r="D25" s="70">
        <f t="shared" ca="1" si="1"/>
        <v>592.89422499999932</v>
      </c>
      <c r="E25" s="70">
        <f t="shared" ca="1" si="2"/>
        <v>307.31999999999994</v>
      </c>
      <c r="F25" s="70">
        <f t="shared" ca="1" si="3"/>
        <v>11.645951086956522</v>
      </c>
      <c r="G25" s="68">
        <f t="shared" ca="1" si="6"/>
        <v>641.20547499999952</v>
      </c>
      <c r="H25" s="9" t="str">
        <f t="shared" ca="1" si="5"/>
        <v>NO</v>
      </c>
    </row>
    <row r="26" spans="1:20" ht="15" x14ac:dyDescent="0.25">
      <c r="A26" s="8" t="str">
        <f t="shared" ca="1" si="4"/>
        <v>Ridgeline</v>
      </c>
      <c r="B26" s="69">
        <v>42529</v>
      </c>
      <c r="C26" s="8">
        <f t="shared" ca="1" si="0"/>
        <v>368</v>
      </c>
      <c r="D26" s="70">
        <f t="shared" ca="1" si="1"/>
        <v>569.31219999999939</v>
      </c>
      <c r="E26" s="70">
        <f t="shared" ca="1" si="2"/>
        <v>317.27999999999992</v>
      </c>
      <c r="F26" s="70">
        <f t="shared" ca="1" si="3"/>
        <v>11.680923913043477</v>
      </c>
      <c r="G26" s="68">
        <f t="shared" ca="1" si="6"/>
        <v>615.90252608695619</v>
      </c>
      <c r="H26" s="9" t="str">
        <f t="shared" ca="1" si="5"/>
        <v>NO</v>
      </c>
    </row>
    <row r="27" spans="1:20" ht="15" x14ac:dyDescent="0.25">
      <c r="A27" s="8" t="str">
        <f t="shared" ca="1" si="4"/>
        <v>Ridgeline</v>
      </c>
      <c r="B27" s="69">
        <v>42530</v>
      </c>
      <c r="C27" s="8">
        <f t="shared" ca="1" si="0"/>
        <v>368</v>
      </c>
      <c r="D27" s="70">
        <f t="shared" ca="1" si="1"/>
        <v>546.14812499999937</v>
      </c>
      <c r="E27" s="70">
        <f t="shared" ca="1" si="2"/>
        <v>327.2399999999999</v>
      </c>
      <c r="F27" s="70">
        <f t="shared" ca="1" si="3"/>
        <v>11.715896739130434</v>
      </c>
      <c r="G27" s="68">
        <f t="shared" ca="1" si="6"/>
        <v>590.98255434782561</v>
      </c>
      <c r="H27" s="9" t="str">
        <f t="shared" ca="1" si="5"/>
        <v>NO</v>
      </c>
    </row>
    <row r="28" spans="1:20" ht="15" x14ac:dyDescent="0.25">
      <c r="A28" s="8" t="str">
        <f t="shared" ca="1" si="4"/>
        <v>Ridgeline</v>
      </c>
      <c r="B28" s="69">
        <v>42531</v>
      </c>
      <c r="C28" s="8">
        <f t="shared" ca="1" si="0"/>
        <v>368</v>
      </c>
      <c r="D28" s="70">
        <f t="shared" ca="1" si="1"/>
        <v>523.40199999999925</v>
      </c>
      <c r="E28" s="70">
        <f t="shared" ca="1" si="2"/>
        <v>337.19999999999987</v>
      </c>
      <c r="F28" s="70">
        <f t="shared" ca="1" si="3"/>
        <v>11.750869565217391</v>
      </c>
      <c r="G28" s="68">
        <f t="shared" ca="1" si="6"/>
        <v>566.44555978260803</v>
      </c>
      <c r="H28" s="9" t="str">
        <f t="shared" ca="1" si="5"/>
        <v>NO</v>
      </c>
    </row>
    <row r="29" spans="1:20" ht="15" x14ac:dyDescent="0.25">
      <c r="A29" s="8" t="str">
        <f t="shared" ca="1" si="4"/>
        <v>Ridgeline</v>
      </c>
      <c r="B29" s="69">
        <v>42532</v>
      </c>
      <c r="C29" s="8">
        <f t="shared" ca="1" si="0"/>
        <v>368</v>
      </c>
      <c r="D29" s="70">
        <f t="shared" ca="1" si="1"/>
        <v>501.07382499999926</v>
      </c>
      <c r="E29" s="70">
        <f t="shared" ca="1" si="2"/>
        <v>347.15999999999985</v>
      </c>
      <c r="F29" s="70">
        <f t="shared" ca="1" si="3"/>
        <v>11.785842391304346</v>
      </c>
      <c r="G29" s="68">
        <f t="shared" ca="1" si="6"/>
        <v>542.29154239130378</v>
      </c>
      <c r="H29" s="9" t="str">
        <f t="shared" ca="1" si="5"/>
        <v>NO</v>
      </c>
    </row>
    <row r="30" spans="1:20" x14ac:dyDescent="0.3">
      <c r="A30" s="8" t="str">
        <f t="shared" ca="1" si="4"/>
        <v>Ridgeline</v>
      </c>
      <c r="B30" s="69">
        <v>42533</v>
      </c>
      <c r="C30" s="8">
        <f t="shared" ca="1" si="0"/>
        <v>368</v>
      </c>
      <c r="D30" s="70">
        <f t="shared" ca="1" si="1"/>
        <v>479.16359999999924</v>
      </c>
      <c r="E30" s="70">
        <f t="shared" ca="1" si="2"/>
        <v>357.11999999999983</v>
      </c>
      <c r="F30" s="70">
        <f t="shared" ca="1" si="3"/>
        <v>11.820815217391305</v>
      </c>
      <c r="G30" s="68">
        <f t="shared" ca="1" si="6"/>
        <v>518.52050217391252</v>
      </c>
      <c r="H30" s="9" t="str">
        <f t="shared" ca="1" si="5"/>
        <v>NO</v>
      </c>
    </row>
    <row r="31" spans="1:20" x14ac:dyDescent="0.3">
      <c r="A31" s="8" t="str">
        <f t="shared" ca="1" si="4"/>
        <v>Ridgeline</v>
      </c>
      <c r="B31" s="69">
        <v>42534</v>
      </c>
      <c r="C31" s="8">
        <f t="shared" ca="1" si="0"/>
        <v>368</v>
      </c>
      <c r="D31" s="70">
        <f t="shared" ca="1" si="1"/>
        <v>457.67132499999923</v>
      </c>
      <c r="E31" s="70">
        <f t="shared" ca="1" si="2"/>
        <v>367.07999999999981</v>
      </c>
      <c r="F31" s="70">
        <f t="shared" ca="1" si="3"/>
        <v>11.855788043478261</v>
      </c>
      <c r="G31" s="68">
        <f t="shared" ca="1" si="6"/>
        <v>495.13243913043425</v>
      </c>
      <c r="H31" s="9" t="str">
        <f t="shared" ca="1" si="5"/>
        <v>YES</v>
      </c>
    </row>
    <row r="32" spans="1:20" x14ac:dyDescent="0.3">
      <c r="A32" s="8" t="str">
        <f t="shared" ca="1" si="4"/>
        <v>Elm</v>
      </c>
      <c r="B32" s="69">
        <v>42535</v>
      </c>
      <c r="C32" s="8">
        <f t="shared" ca="1" si="0"/>
        <v>325</v>
      </c>
      <c r="D32" s="70">
        <f t="shared" ca="1" si="1"/>
        <v>360.20949999999925</v>
      </c>
      <c r="E32" s="70">
        <f t="shared" ca="1" si="2"/>
        <v>560.70000000000016</v>
      </c>
      <c r="F32" s="70">
        <f t="shared" ca="1" si="3"/>
        <v>13.464</v>
      </c>
      <c r="G32" s="68">
        <f t="shared" ca="1" si="6"/>
        <v>920.90949999999941</v>
      </c>
      <c r="H32" s="9" t="str">
        <f t="shared" ca="1" si="5"/>
        <v>NO</v>
      </c>
    </row>
    <row r="33" spans="1:8" x14ac:dyDescent="0.3">
      <c r="A33" s="8" t="str">
        <f t="shared" ca="1" si="4"/>
        <v>Elm</v>
      </c>
      <c r="B33" s="69">
        <v>42536</v>
      </c>
      <c r="C33" s="8">
        <f t="shared" ca="1" si="0"/>
        <v>325</v>
      </c>
      <c r="D33" s="70">
        <f t="shared" ca="1" si="1"/>
        <v>343.16718749999927</v>
      </c>
      <c r="E33" s="70">
        <f t="shared" ca="1" si="2"/>
        <v>571.72500000000014</v>
      </c>
      <c r="F33" s="70">
        <f t="shared" ca="1" si="3"/>
        <v>13.5036</v>
      </c>
      <c r="G33" s="68">
        <f t="shared" ca="1" si="6"/>
        <v>901.3885874999994</v>
      </c>
      <c r="H33" s="9" t="str">
        <f t="shared" ca="1" si="5"/>
        <v>NO</v>
      </c>
    </row>
    <row r="34" spans="1:8" x14ac:dyDescent="0.3">
      <c r="A34" s="8" t="str">
        <f t="shared" ca="1" si="4"/>
        <v>Elm</v>
      </c>
      <c r="B34" s="69">
        <v>42537</v>
      </c>
      <c r="C34" s="8">
        <f t="shared" ref="C34:C65" ca="1" si="10">VLOOKUP(A34,PastureInfo,2,FALSE)</f>
        <v>325</v>
      </c>
      <c r="D34" s="70">
        <f t="shared" ref="D34:D65" ca="1" si="11">OFFSET(INDIRECT($A34,FALSE),MATCH($B34,Date,0),1,1,1)</f>
        <v>326.46969999999931</v>
      </c>
      <c r="E34" s="70">
        <f t="shared" ref="E34:E65" ca="1" si="12">OFFSET(INDIRECT($A34,FALSE),MATCH($B34,Date,0),2,1,1)</f>
        <v>582.75000000000011</v>
      </c>
      <c r="F34" s="70">
        <f t="shared" ref="F34:F65" ca="1" si="13">OFFSET(DailyIntake,MATCH($B34,Date,0)-1,0,1,1)/C34</f>
        <v>13.543200000000001</v>
      </c>
      <c r="G34" s="68">
        <f t="shared" ref="G34:G65" ca="1" si="14">IF(A34=A33,G33+(D34-D33)+(E34-E33)-F34,SUM(D34:E34))</f>
        <v>882.17289999999946</v>
      </c>
      <c r="H34" s="9" t="str">
        <f t="shared" ca="1" si="5"/>
        <v>NO</v>
      </c>
    </row>
    <row r="35" spans="1:8" x14ac:dyDescent="0.3">
      <c r="A35" s="8" t="str">
        <f t="shared" ref="A35:A66" ca="1" si="15">IF(H34="NO",A34,OFFSET(PastureOrder,MATCH(A34,PastureOrder,0),0,1,1))</f>
        <v>Elm</v>
      </c>
      <c r="B35" s="69">
        <v>42538</v>
      </c>
      <c r="C35" s="8">
        <f t="shared" ca="1" si="10"/>
        <v>325</v>
      </c>
      <c r="D35" s="70">
        <f t="shared" ca="1" si="11"/>
        <v>310.1170374999993</v>
      </c>
      <c r="E35" s="70">
        <f t="shared" ca="1" si="12"/>
        <v>593.77500000000009</v>
      </c>
      <c r="F35" s="70">
        <f t="shared" ca="1" si="13"/>
        <v>13.582799999999999</v>
      </c>
      <c r="G35" s="68">
        <f t="shared" ca="1" si="14"/>
        <v>863.26243749999935</v>
      </c>
      <c r="H35" s="9" t="str">
        <f t="shared" ref="H35:H66" ca="1" si="16">IF(G35&lt;VLOOKUP(VLOOKUP(A35,PastureInfo,3,FALSE),Thresholds,2,FALSE),"YES","NO")</f>
        <v>NO</v>
      </c>
    </row>
    <row r="36" spans="1:8" x14ac:dyDescent="0.3">
      <c r="A36" s="8" t="str">
        <f t="shared" ca="1" si="15"/>
        <v>Elm</v>
      </c>
      <c r="B36" s="69">
        <v>42539</v>
      </c>
      <c r="C36" s="8">
        <f t="shared" ca="1" si="10"/>
        <v>325</v>
      </c>
      <c r="D36" s="70">
        <f t="shared" ca="1" si="11"/>
        <v>294.10919999999936</v>
      </c>
      <c r="E36" s="70">
        <f t="shared" ca="1" si="12"/>
        <v>604.80000000000007</v>
      </c>
      <c r="F36" s="70">
        <f t="shared" ca="1" si="13"/>
        <v>13.622400000000003</v>
      </c>
      <c r="G36" s="68">
        <f t="shared" ca="1" si="14"/>
        <v>844.65719999999942</v>
      </c>
      <c r="H36" s="9" t="str">
        <f t="shared" ca="1" si="16"/>
        <v>NO</v>
      </c>
    </row>
    <row r="37" spans="1:8" x14ac:dyDescent="0.3">
      <c r="A37" s="8" t="str">
        <f t="shared" ca="1" si="15"/>
        <v>Elm</v>
      </c>
      <c r="B37" s="69">
        <v>42540</v>
      </c>
      <c r="C37" s="8">
        <f t="shared" ca="1" si="10"/>
        <v>325</v>
      </c>
      <c r="D37" s="70">
        <f t="shared" ca="1" si="11"/>
        <v>278.44618749999938</v>
      </c>
      <c r="E37" s="70">
        <f t="shared" ca="1" si="12"/>
        <v>615.82500000000005</v>
      </c>
      <c r="F37" s="70">
        <f t="shared" ca="1" si="13"/>
        <v>13.662000000000001</v>
      </c>
      <c r="G37" s="68">
        <f t="shared" ca="1" si="14"/>
        <v>826.35718749999944</v>
      </c>
      <c r="H37" s="9" t="str">
        <f t="shared" ca="1" si="16"/>
        <v>NO</v>
      </c>
    </row>
    <row r="38" spans="1:8" x14ac:dyDescent="0.3">
      <c r="A38" s="8" t="str">
        <f t="shared" ca="1" si="15"/>
        <v>Elm</v>
      </c>
      <c r="B38" s="69">
        <v>42541</v>
      </c>
      <c r="C38" s="8">
        <f t="shared" ca="1" si="10"/>
        <v>325</v>
      </c>
      <c r="D38" s="70">
        <f t="shared" ca="1" si="11"/>
        <v>263.12799999999936</v>
      </c>
      <c r="E38" s="70">
        <f t="shared" ca="1" si="12"/>
        <v>626.85</v>
      </c>
      <c r="F38" s="70">
        <f t="shared" ca="1" si="13"/>
        <v>13.701600000000001</v>
      </c>
      <c r="G38" s="68">
        <f t="shared" ca="1" si="14"/>
        <v>808.36239999999941</v>
      </c>
      <c r="H38" s="9" t="str">
        <f t="shared" ca="1" si="16"/>
        <v>NO</v>
      </c>
    </row>
    <row r="39" spans="1:8" x14ac:dyDescent="0.3">
      <c r="A39" s="8" t="str">
        <f t="shared" ca="1" si="15"/>
        <v>Elm</v>
      </c>
      <c r="B39" s="69">
        <v>42542</v>
      </c>
      <c r="C39" s="8">
        <f t="shared" ca="1" si="10"/>
        <v>325</v>
      </c>
      <c r="D39" s="70">
        <f t="shared" ca="1" si="11"/>
        <v>248.15463749999941</v>
      </c>
      <c r="E39" s="70">
        <f t="shared" ca="1" si="12"/>
        <v>637.875</v>
      </c>
      <c r="F39" s="70">
        <f t="shared" ca="1" si="13"/>
        <v>13.741200000000001</v>
      </c>
      <c r="G39" s="68">
        <f t="shared" ca="1" si="14"/>
        <v>790.67283749999933</v>
      </c>
      <c r="H39" s="9" t="str">
        <f t="shared" ca="1" si="16"/>
        <v>NO</v>
      </c>
    </row>
    <row r="40" spans="1:8" x14ac:dyDescent="0.3">
      <c r="A40" s="8" t="str">
        <f t="shared" ca="1" si="15"/>
        <v>Elm</v>
      </c>
      <c r="B40" s="69">
        <v>42543</v>
      </c>
      <c r="C40" s="8">
        <f t="shared" ca="1" si="10"/>
        <v>325</v>
      </c>
      <c r="D40" s="70">
        <f t="shared" ca="1" si="11"/>
        <v>233.52609999999945</v>
      </c>
      <c r="E40" s="70">
        <f t="shared" ca="1" si="12"/>
        <v>648.9</v>
      </c>
      <c r="F40" s="70">
        <f t="shared" ca="1" si="13"/>
        <v>13.780800000000001</v>
      </c>
      <c r="G40" s="68">
        <f t="shared" ca="1" si="14"/>
        <v>773.28849999999932</v>
      </c>
      <c r="H40" s="9" t="str">
        <f t="shared" ca="1" si="16"/>
        <v>NO</v>
      </c>
    </row>
    <row r="41" spans="1:8" x14ac:dyDescent="0.3">
      <c r="A41" s="8" t="str">
        <f t="shared" ca="1" si="15"/>
        <v>Elm</v>
      </c>
      <c r="B41" s="69">
        <v>42544</v>
      </c>
      <c r="C41" s="8">
        <f t="shared" ca="1" si="10"/>
        <v>325</v>
      </c>
      <c r="D41" s="70">
        <f t="shared" ca="1" si="11"/>
        <v>219.24238749999947</v>
      </c>
      <c r="E41" s="70">
        <f t="shared" ca="1" si="12"/>
        <v>659.92499999999995</v>
      </c>
      <c r="F41" s="70">
        <f t="shared" ca="1" si="13"/>
        <v>13.820400000000001</v>
      </c>
      <c r="G41" s="68">
        <f t="shared" ca="1" si="14"/>
        <v>756.20938749999937</v>
      </c>
      <c r="H41" s="9" t="str">
        <f t="shared" ca="1" si="16"/>
        <v>NO</v>
      </c>
    </row>
    <row r="42" spans="1:8" x14ac:dyDescent="0.3">
      <c r="A42" s="8" t="str">
        <f t="shared" ca="1" si="15"/>
        <v>Elm</v>
      </c>
      <c r="B42" s="69">
        <v>42545</v>
      </c>
      <c r="C42" s="8">
        <f t="shared" ca="1" si="10"/>
        <v>325</v>
      </c>
      <c r="D42" s="70">
        <f t="shared" ca="1" si="11"/>
        <v>205.30349999999947</v>
      </c>
      <c r="E42" s="70">
        <f t="shared" ca="1" si="12"/>
        <v>670.94999999999993</v>
      </c>
      <c r="F42" s="70">
        <f t="shared" ca="1" si="13"/>
        <v>13.86</v>
      </c>
      <c r="G42" s="68">
        <f t="shared" ca="1" si="14"/>
        <v>739.43549999999937</v>
      </c>
      <c r="H42" s="9" t="str">
        <f t="shared" ca="1" si="16"/>
        <v>NO</v>
      </c>
    </row>
    <row r="43" spans="1:8" x14ac:dyDescent="0.3">
      <c r="A43" s="8" t="str">
        <f t="shared" ca="1" si="15"/>
        <v>Elm</v>
      </c>
      <c r="B43" s="69">
        <v>42546</v>
      </c>
      <c r="C43" s="8">
        <f t="shared" ca="1" si="10"/>
        <v>325</v>
      </c>
      <c r="D43" s="70">
        <f t="shared" ca="1" si="11"/>
        <v>191.7094374999995</v>
      </c>
      <c r="E43" s="70">
        <f t="shared" ca="1" si="12"/>
        <v>681.97499999999991</v>
      </c>
      <c r="F43" s="70">
        <f t="shared" ca="1" si="13"/>
        <v>13.8996</v>
      </c>
      <c r="G43" s="68">
        <f t="shared" ca="1" si="14"/>
        <v>722.96683749999943</v>
      </c>
      <c r="H43" s="9" t="str">
        <f t="shared" ca="1" si="16"/>
        <v>NO</v>
      </c>
    </row>
    <row r="44" spans="1:8" x14ac:dyDescent="0.3">
      <c r="A44" s="8" t="str">
        <f t="shared" ca="1" si="15"/>
        <v>Elm</v>
      </c>
      <c r="B44" s="69">
        <v>42547</v>
      </c>
      <c r="C44" s="8">
        <f t="shared" ca="1" si="10"/>
        <v>325</v>
      </c>
      <c r="D44" s="70">
        <f t="shared" ca="1" si="11"/>
        <v>178.46019999999953</v>
      </c>
      <c r="E44" s="70">
        <f t="shared" ca="1" si="12"/>
        <v>692.99999999999989</v>
      </c>
      <c r="F44" s="70">
        <f t="shared" ca="1" si="13"/>
        <v>13.9392</v>
      </c>
      <c r="G44" s="68">
        <f t="shared" ca="1" si="14"/>
        <v>706.80339999999944</v>
      </c>
      <c r="H44" s="9" t="str">
        <f t="shared" ca="1" si="16"/>
        <v>NO</v>
      </c>
    </row>
    <row r="45" spans="1:8" x14ac:dyDescent="0.3">
      <c r="A45" s="8" t="str">
        <f t="shared" ca="1" si="15"/>
        <v>Elm</v>
      </c>
      <c r="B45" s="69">
        <v>42548</v>
      </c>
      <c r="C45" s="8">
        <f t="shared" ca="1" si="10"/>
        <v>325</v>
      </c>
      <c r="D45" s="70">
        <f t="shared" ca="1" si="11"/>
        <v>165.55578749999955</v>
      </c>
      <c r="E45" s="70">
        <f t="shared" ca="1" si="12"/>
        <v>704.02499999999986</v>
      </c>
      <c r="F45" s="70">
        <f t="shared" ca="1" si="13"/>
        <v>13.9788</v>
      </c>
      <c r="G45" s="68">
        <f t="shared" ca="1" si="14"/>
        <v>690.94518749999952</v>
      </c>
      <c r="H45" s="9" t="str">
        <f t="shared" ca="1" si="16"/>
        <v>NO</v>
      </c>
    </row>
    <row r="46" spans="1:8" x14ac:dyDescent="0.3">
      <c r="A46" s="8" t="str">
        <f t="shared" ca="1" si="15"/>
        <v>Elm</v>
      </c>
      <c r="B46" s="69">
        <v>42549</v>
      </c>
      <c r="C46" s="8">
        <f t="shared" ca="1" si="10"/>
        <v>325</v>
      </c>
      <c r="D46" s="70">
        <f t="shared" ca="1" si="11"/>
        <v>152.99619999999956</v>
      </c>
      <c r="E46" s="70">
        <f t="shared" ca="1" si="12"/>
        <v>715.04999999999984</v>
      </c>
      <c r="F46" s="70">
        <f t="shared" ca="1" si="13"/>
        <v>14.018399999999998</v>
      </c>
      <c r="G46" s="68">
        <f t="shared" ca="1" si="14"/>
        <v>675.39219999999943</v>
      </c>
      <c r="H46" s="9" t="str">
        <f t="shared" ca="1" si="16"/>
        <v>NO</v>
      </c>
    </row>
    <row r="47" spans="1:8" x14ac:dyDescent="0.3">
      <c r="A47" s="8" t="str">
        <f t="shared" ca="1" si="15"/>
        <v>Elm</v>
      </c>
      <c r="B47" s="69">
        <v>42550</v>
      </c>
      <c r="C47" s="8">
        <f t="shared" ca="1" si="10"/>
        <v>325</v>
      </c>
      <c r="D47" s="70">
        <f t="shared" ca="1" si="11"/>
        <v>140.78143749999958</v>
      </c>
      <c r="E47" s="70">
        <f t="shared" ca="1" si="12"/>
        <v>726.07499999999982</v>
      </c>
      <c r="F47" s="70">
        <f t="shared" ca="1" si="13"/>
        <v>14.057999999999998</v>
      </c>
      <c r="G47" s="68">
        <f t="shared" ca="1" si="14"/>
        <v>660.14443749999941</v>
      </c>
      <c r="H47" s="9" t="str">
        <f t="shared" ca="1" si="16"/>
        <v>NO</v>
      </c>
    </row>
    <row r="48" spans="1:8" x14ac:dyDescent="0.3">
      <c r="A48" s="8" t="str">
        <f t="shared" ca="1" si="15"/>
        <v>Elm</v>
      </c>
      <c r="B48" s="69">
        <v>42551</v>
      </c>
      <c r="C48" s="8">
        <f t="shared" ca="1" si="10"/>
        <v>325</v>
      </c>
      <c r="D48" s="70">
        <f t="shared" ca="1" si="11"/>
        <v>128.91149999999956</v>
      </c>
      <c r="E48" s="70">
        <f t="shared" ca="1" si="12"/>
        <v>737.0999999999998</v>
      </c>
      <c r="F48" s="70">
        <f t="shared" ca="1" si="13"/>
        <v>14.0976</v>
      </c>
      <c r="G48" s="68">
        <f t="shared" ca="1" si="14"/>
        <v>645.20189999999934</v>
      </c>
      <c r="H48" s="9" t="str">
        <f t="shared" ca="1" si="16"/>
        <v>NO</v>
      </c>
    </row>
    <row r="49" spans="1:8" x14ac:dyDescent="0.3">
      <c r="A49" s="8" t="str">
        <f t="shared" ca="1" si="15"/>
        <v>Elm</v>
      </c>
      <c r="B49" s="69">
        <v>42552</v>
      </c>
      <c r="C49" s="8">
        <f t="shared" ca="1" si="10"/>
        <v>325</v>
      </c>
      <c r="D49" s="70">
        <f t="shared" ca="1" si="11"/>
        <v>122.30677499999958</v>
      </c>
      <c r="E49" s="70">
        <f t="shared" ca="1" si="12"/>
        <v>740.14838709677394</v>
      </c>
      <c r="F49" s="70">
        <f t="shared" ca="1" si="13"/>
        <v>14.1372</v>
      </c>
      <c r="G49" s="68">
        <f t="shared" ca="1" si="14"/>
        <v>627.50836209677345</v>
      </c>
      <c r="H49" s="9" t="str">
        <f t="shared" ca="1" si="16"/>
        <v>NO</v>
      </c>
    </row>
    <row r="50" spans="1:8" x14ac:dyDescent="0.3">
      <c r="A50" s="8" t="str">
        <f t="shared" ca="1" si="15"/>
        <v>Elm</v>
      </c>
      <c r="B50" s="69">
        <v>42553</v>
      </c>
      <c r="C50" s="8">
        <f t="shared" ca="1" si="10"/>
        <v>325</v>
      </c>
      <c r="D50" s="70">
        <f t="shared" ca="1" si="11"/>
        <v>115.86119999999958</v>
      </c>
      <c r="E50" s="70">
        <f t="shared" ca="1" si="12"/>
        <v>743.19677419354809</v>
      </c>
      <c r="F50" s="70">
        <f t="shared" ca="1" si="13"/>
        <v>14.1768</v>
      </c>
      <c r="G50" s="68">
        <f t="shared" ca="1" si="14"/>
        <v>609.93437419354768</v>
      </c>
      <c r="H50" s="9" t="str">
        <f t="shared" ca="1" si="16"/>
        <v>NO</v>
      </c>
    </row>
    <row r="51" spans="1:8" x14ac:dyDescent="0.3">
      <c r="A51" s="8" t="str">
        <f t="shared" ca="1" si="15"/>
        <v>Elm</v>
      </c>
      <c r="B51" s="69">
        <v>42554</v>
      </c>
      <c r="C51" s="8">
        <f t="shared" ca="1" si="10"/>
        <v>325</v>
      </c>
      <c r="D51" s="70">
        <f t="shared" ca="1" si="11"/>
        <v>109.57477499999959</v>
      </c>
      <c r="E51" s="70">
        <f t="shared" ca="1" si="12"/>
        <v>746.24516129032224</v>
      </c>
      <c r="F51" s="70">
        <f t="shared" ca="1" si="13"/>
        <v>14.2164</v>
      </c>
      <c r="G51" s="68">
        <f t="shared" ca="1" si="14"/>
        <v>592.4799362903218</v>
      </c>
      <c r="H51" s="9" t="str">
        <f t="shared" ca="1" si="16"/>
        <v>NO</v>
      </c>
    </row>
    <row r="52" spans="1:8" x14ac:dyDescent="0.3">
      <c r="A52" s="8" t="str">
        <f t="shared" ca="1" si="15"/>
        <v>Elm</v>
      </c>
      <c r="B52" s="69">
        <v>42555</v>
      </c>
      <c r="C52" s="8">
        <f t="shared" ca="1" si="10"/>
        <v>325</v>
      </c>
      <c r="D52" s="70">
        <f t="shared" ca="1" si="11"/>
        <v>103.44749999999959</v>
      </c>
      <c r="E52" s="70">
        <f t="shared" ca="1" si="12"/>
        <v>749.29354838709639</v>
      </c>
      <c r="F52" s="70">
        <f t="shared" ca="1" si="13"/>
        <v>14.256</v>
      </c>
      <c r="G52" s="68">
        <f t="shared" ca="1" si="14"/>
        <v>575.14504838709593</v>
      </c>
      <c r="H52" s="9" t="str">
        <f t="shared" ca="1" si="16"/>
        <v>NO</v>
      </c>
    </row>
    <row r="53" spans="1:8" x14ac:dyDescent="0.3">
      <c r="A53" s="8" t="str">
        <f t="shared" ca="1" si="15"/>
        <v>Elm</v>
      </c>
      <c r="B53" s="69">
        <v>42556</v>
      </c>
      <c r="C53" s="8">
        <f t="shared" ca="1" si="10"/>
        <v>325</v>
      </c>
      <c r="D53" s="70">
        <f t="shared" ca="1" si="11"/>
        <v>97.479374999999592</v>
      </c>
      <c r="E53" s="70">
        <f t="shared" ca="1" si="12"/>
        <v>752.34193548387054</v>
      </c>
      <c r="F53" s="70">
        <f t="shared" ca="1" si="13"/>
        <v>14.295599999999999</v>
      </c>
      <c r="G53" s="68">
        <f t="shared" ca="1" si="14"/>
        <v>557.92971048387005</v>
      </c>
      <c r="H53" s="9" t="str">
        <f t="shared" ca="1" si="16"/>
        <v>NO</v>
      </c>
    </row>
    <row r="54" spans="1:8" x14ac:dyDescent="0.3">
      <c r="A54" s="8" t="str">
        <f t="shared" ca="1" si="15"/>
        <v>Elm</v>
      </c>
      <c r="B54" s="69">
        <v>42557</v>
      </c>
      <c r="C54" s="8">
        <f t="shared" ca="1" si="10"/>
        <v>325</v>
      </c>
      <c r="D54" s="70">
        <f t="shared" ca="1" si="11"/>
        <v>91.670399999999589</v>
      </c>
      <c r="E54" s="70">
        <f t="shared" ca="1" si="12"/>
        <v>755.39032258064469</v>
      </c>
      <c r="F54" s="70">
        <f t="shared" ca="1" si="13"/>
        <v>14.335199999999999</v>
      </c>
      <c r="G54" s="68">
        <f t="shared" ca="1" si="14"/>
        <v>540.83392258064418</v>
      </c>
      <c r="H54" s="9" t="str">
        <f t="shared" ca="1" si="16"/>
        <v>YES</v>
      </c>
    </row>
    <row r="55" spans="1:8" x14ac:dyDescent="0.3">
      <c r="A55" s="8" t="str">
        <f t="shared" ca="1" si="15"/>
        <v>South</v>
      </c>
      <c r="B55" s="69">
        <v>42558</v>
      </c>
      <c r="C55" s="8">
        <f t="shared" ca="1" si="10"/>
        <v>368</v>
      </c>
      <c r="D55" s="70">
        <f t="shared" ca="1" si="11"/>
        <v>85.696274999999773</v>
      </c>
      <c r="E55" s="70">
        <f t="shared" ca="1" si="12"/>
        <v>558.34838709677376</v>
      </c>
      <c r="F55" s="70">
        <f t="shared" ca="1" si="13"/>
        <v>12.695135869565219</v>
      </c>
      <c r="G55" s="68">
        <f t="shared" ca="1" si="14"/>
        <v>644.04466209677355</v>
      </c>
      <c r="H55" s="9" t="str">
        <f t="shared" ca="1" si="16"/>
        <v>NO</v>
      </c>
    </row>
    <row r="56" spans="1:8" x14ac:dyDescent="0.3">
      <c r="A56" s="8" t="str">
        <f t="shared" ca="1" si="15"/>
        <v>South</v>
      </c>
      <c r="B56" s="69">
        <v>42559</v>
      </c>
      <c r="C56" s="8">
        <f t="shared" ca="1" si="10"/>
        <v>368</v>
      </c>
      <c r="D56" s="70">
        <f t="shared" ca="1" si="11"/>
        <v>80.226299999999767</v>
      </c>
      <c r="E56" s="70">
        <f t="shared" ca="1" si="12"/>
        <v>561.4838709677415</v>
      </c>
      <c r="F56" s="70">
        <f t="shared" ca="1" si="13"/>
        <v>12.730108695652175</v>
      </c>
      <c r="G56" s="68">
        <f t="shared" ca="1" si="14"/>
        <v>628.98006227208919</v>
      </c>
      <c r="H56" s="9" t="str">
        <f t="shared" ca="1" si="16"/>
        <v>NO</v>
      </c>
    </row>
    <row r="57" spans="1:8" x14ac:dyDescent="0.3">
      <c r="A57" s="8" t="str">
        <f t="shared" ca="1" si="15"/>
        <v>South</v>
      </c>
      <c r="B57" s="69">
        <v>42560</v>
      </c>
      <c r="C57" s="8">
        <f t="shared" ca="1" si="10"/>
        <v>368</v>
      </c>
      <c r="D57" s="70">
        <f t="shared" ca="1" si="11"/>
        <v>74.914874999999768</v>
      </c>
      <c r="E57" s="70">
        <f t="shared" ca="1" si="12"/>
        <v>564.61935483870923</v>
      </c>
      <c r="F57" s="70">
        <f t="shared" ca="1" si="13"/>
        <v>12.76508152173913</v>
      </c>
      <c r="G57" s="68">
        <f t="shared" ca="1" si="14"/>
        <v>614.03903962131778</v>
      </c>
      <c r="H57" s="9" t="str">
        <f t="shared" ca="1" si="16"/>
        <v>NO</v>
      </c>
    </row>
    <row r="58" spans="1:8" x14ac:dyDescent="0.3">
      <c r="A58" s="8" t="str">
        <f t="shared" ca="1" si="15"/>
        <v>South</v>
      </c>
      <c r="B58" s="69">
        <v>42561</v>
      </c>
      <c r="C58" s="8">
        <f t="shared" ca="1" si="10"/>
        <v>368</v>
      </c>
      <c r="D58" s="70">
        <f t="shared" ca="1" si="11"/>
        <v>69.761999999999773</v>
      </c>
      <c r="E58" s="70">
        <f t="shared" ca="1" si="12"/>
        <v>567.75483870967696</v>
      </c>
      <c r="F58" s="70">
        <f t="shared" ca="1" si="13"/>
        <v>12.800054347826087</v>
      </c>
      <c r="G58" s="68">
        <f t="shared" ca="1" si="14"/>
        <v>599.22159414445946</v>
      </c>
      <c r="H58" s="9" t="str">
        <f t="shared" ca="1" si="16"/>
        <v>NO</v>
      </c>
    </row>
    <row r="59" spans="1:8" x14ac:dyDescent="0.3">
      <c r="A59" s="8" t="str">
        <f t="shared" ca="1" si="15"/>
        <v>South</v>
      </c>
      <c r="B59" s="69">
        <v>42562</v>
      </c>
      <c r="C59" s="8">
        <f t="shared" ca="1" si="10"/>
        <v>368</v>
      </c>
      <c r="D59" s="70">
        <f t="shared" ca="1" si="11"/>
        <v>64.767674999999784</v>
      </c>
      <c r="E59" s="70">
        <f t="shared" ca="1" si="12"/>
        <v>570.89032258064469</v>
      </c>
      <c r="F59" s="70">
        <f t="shared" ca="1" si="13"/>
        <v>12.835027173913044</v>
      </c>
      <c r="G59" s="68">
        <f t="shared" ca="1" si="14"/>
        <v>584.5277258415141</v>
      </c>
      <c r="H59" s="9" t="str">
        <f t="shared" ca="1" si="16"/>
        <v>NO</v>
      </c>
    </row>
    <row r="60" spans="1:8" x14ac:dyDescent="0.3">
      <c r="A60" s="8" t="str">
        <f t="shared" ca="1" si="15"/>
        <v>South</v>
      </c>
      <c r="B60" s="69">
        <v>42563</v>
      </c>
      <c r="C60" s="8">
        <f t="shared" ca="1" si="10"/>
        <v>368</v>
      </c>
      <c r="D60" s="70">
        <f t="shared" ca="1" si="11"/>
        <v>59.931899999999779</v>
      </c>
      <c r="E60" s="70">
        <f t="shared" ca="1" si="12"/>
        <v>574.02580645161243</v>
      </c>
      <c r="F60" s="70">
        <f t="shared" ca="1" si="13"/>
        <v>12.87</v>
      </c>
      <c r="G60" s="68">
        <f t="shared" ca="1" si="14"/>
        <v>569.95743471248181</v>
      </c>
      <c r="H60" s="9" t="str">
        <f t="shared" ca="1" si="16"/>
        <v>NO</v>
      </c>
    </row>
    <row r="61" spans="1:8" x14ac:dyDescent="0.3">
      <c r="A61" s="8" t="str">
        <f t="shared" ca="1" si="15"/>
        <v>South</v>
      </c>
      <c r="B61" s="69">
        <v>42564</v>
      </c>
      <c r="C61" s="8">
        <f t="shared" ca="1" si="10"/>
        <v>368</v>
      </c>
      <c r="D61" s="70">
        <f t="shared" ca="1" si="11"/>
        <v>55.254674999999786</v>
      </c>
      <c r="E61" s="70">
        <f t="shared" ca="1" si="12"/>
        <v>577.16129032258016</v>
      </c>
      <c r="F61" s="70">
        <f t="shared" ca="1" si="13"/>
        <v>12.904972826086958</v>
      </c>
      <c r="G61" s="68">
        <f t="shared" ca="1" si="14"/>
        <v>555.51072075736261</v>
      </c>
      <c r="H61" s="9" t="str">
        <f t="shared" ca="1" si="16"/>
        <v>NO</v>
      </c>
    </row>
    <row r="62" spans="1:8" x14ac:dyDescent="0.3">
      <c r="A62" s="8" t="str">
        <f t="shared" ca="1" si="15"/>
        <v>South</v>
      </c>
      <c r="B62" s="69">
        <v>42565</v>
      </c>
      <c r="C62" s="8">
        <f t="shared" ca="1" si="10"/>
        <v>368</v>
      </c>
      <c r="D62" s="70">
        <f t="shared" ca="1" si="11"/>
        <v>50.735999999999791</v>
      </c>
      <c r="E62" s="70">
        <f t="shared" ca="1" si="12"/>
        <v>580.29677419354789</v>
      </c>
      <c r="F62" s="70">
        <f t="shared" ca="1" si="13"/>
        <v>12.939945652173915</v>
      </c>
      <c r="G62" s="68">
        <f t="shared" ca="1" si="14"/>
        <v>541.18758397615636</v>
      </c>
      <c r="H62" s="9" t="str">
        <f t="shared" ca="1" si="16"/>
        <v>NO</v>
      </c>
    </row>
    <row r="63" spans="1:8" x14ac:dyDescent="0.3">
      <c r="A63" s="8" t="str">
        <f t="shared" ca="1" si="15"/>
        <v>South</v>
      </c>
      <c r="B63" s="69">
        <v>42566</v>
      </c>
      <c r="C63" s="8">
        <f t="shared" ca="1" si="10"/>
        <v>368</v>
      </c>
      <c r="D63" s="70">
        <f t="shared" ca="1" si="11"/>
        <v>46.375874999999802</v>
      </c>
      <c r="E63" s="70">
        <f t="shared" ca="1" si="12"/>
        <v>583.43225806451562</v>
      </c>
      <c r="F63" s="70">
        <f t="shared" ca="1" si="13"/>
        <v>12.974918478260872</v>
      </c>
      <c r="G63" s="68">
        <f t="shared" ca="1" si="14"/>
        <v>526.98802436886319</v>
      </c>
      <c r="H63" s="9" t="str">
        <f t="shared" ca="1" si="16"/>
        <v>NO</v>
      </c>
    </row>
    <row r="64" spans="1:8" x14ac:dyDescent="0.3">
      <c r="A64" s="8" t="str">
        <f t="shared" ca="1" si="15"/>
        <v>South</v>
      </c>
      <c r="B64" s="69">
        <v>42567</v>
      </c>
      <c r="C64" s="8">
        <f t="shared" ca="1" si="10"/>
        <v>368</v>
      </c>
      <c r="D64" s="70">
        <f t="shared" ca="1" si="11"/>
        <v>42.17429999999981</v>
      </c>
      <c r="E64" s="70">
        <f t="shared" ca="1" si="12"/>
        <v>586.56774193548335</v>
      </c>
      <c r="F64" s="70">
        <f t="shared" ca="1" si="13"/>
        <v>13.009891304347827</v>
      </c>
      <c r="G64" s="68">
        <f t="shared" ca="1" si="14"/>
        <v>512.91204193548322</v>
      </c>
      <c r="H64" s="9" t="str">
        <f t="shared" ca="1" si="16"/>
        <v>NO</v>
      </c>
    </row>
    <row r="65" spans="1:8" x14ac:dyDescent="0.3">
      <c r="A65" s="8" t="str">
        <f t="shared" ca="1" si="15"/>
        <v>South</v>
      </c>
      <c r="B65" s="69">
        <v>42568</v>
      </c>
      <c r="C65" s="8">
        <f t="shared" ca="1" si="10"/>
        <v>368</v>
      </c>
      <c r="D65" s="70">
        <f t="shared" ca="1" si="11"/>
        <v>38.131274999999818</v>
      </c>
      <c r="E65" s="70">
        <f t="shared" ca="1" si="12"/>
        <v>589.70322580645109</v>
      </c>
      <c r="F65" s="70">
        <f t="shared" ca="1" si="13"/>
        <v>13.044864130434783</v>
      </c>
      <c r="G65" s="68">
        <f t="shared" ca="1" si="14"/>
        <v>498.9596366760162</v>
      </c>
      <c r="H65" s="9" t="str">
        <f t="shared" ca="1" si="16"/>
        <v>YES</v>
      </c>
    </row>
    <row r="66" spans="1:8" x14ac:dyDescent="0.3">
      <c r="A66" s="8" t="str">
        <f t="shared" ca="1" si="15"/>
        <v>Crossroads</v>
      </c>
      <c r="B66" s="69">
        <v>42569</v>
      </c>
      <c r="C66" s="8">
        <f t="shared" ref="C66:C97" ca="1" si="17">VLOOKUP(A66,PastureInfo,2,FALSE)</f>
        <v>322</v>
      </c>
      <c r="D66" s="70">
        <f t="shared" ref="D66:D97" ca="1" si="18">OFFSET(INDIRECT($A66,FALSE),MATCH($B66,Date,0),1,1,1)</f>
        <v>24.105600000000237</v>
      </c>
      <c r="E66" s="70">
        <f t="shared" ref="E66:E97" ca="1" si="19">OFFSET(INDIRECT($A66,FALSE),MATCH($B66,Date,0),2,1,1)</f>
        <v>592.83870967741882</v>
      </c>
      <c r="F66" s="70">
        <f t="shared" ref="F66:F97" ca="1" si="20">OFFSET(DailyIntake,MATCH($B66,Date,0)-1,0,1,1)/C66</f>
        <v>14.948385093167703</v>
      </c>
      <c r="G66" s="68">
        <f t="shared" ref="G66:G97" ca="1" si="21">IF(A66=A65,G65+(D66-D65)+(E66-E65)-F66,SUM(D66:E66))</f>
        <v>616.94430967741903</v>
      </c>
      <c r="H66" s="9" t="str">
        <f t="shared" ca="1" si="16"/>
        <v>NO</v>
      </c>
    </row>
    <row r="67" spans="1:8" x14ac:dyDescent="0.3">
      <c r="A67" s="8" t="str">
        <f t="shared" ref="A67:A98" ca="1" si="22">IF(H66="NO",A66,OFFSET(PastureOrder,MATCH(A66,PastureOrder,0),0,1,1))</f>
        <v>Crossroads</v>
      </c>
      <c r="B67" s="69">
        <v>42570</v>
      </c>
      <c r="C67" s="8">
        <f t="shared" ca="1" si="17"/>
        <v>322</v>
      </c>
      <c r="D67" s="70">
        <f t="shared" ca="1" si="18"/>
        <v>21.483000000000231</v>
      </c>
      <c r="E67" s="70">
        <f t="shared" ca="1" si="19"/>
        <v>595.97419354838655</v>
      </c>
      <c r="F67" s="70">
        <f t="shared" ca="1" si="20"/>
        <v>14.988354037267081</v>
      </c>
      <c r="G67" s="68">
        <f t="shared" ca="1" si="21"/>
        <v>602.46883951111965</v>
      </c>
      <c r="H67" s="9" t="str">
        <f t="shared" ref="H67:H98" ca="1" si="23">IF(G67&lt;VLOOKUP(VLOOKUP(A67,PastureInfo,3,FALSE),Thresholds,2,FALSE),"YES","NO")</f>
        <v>NO</v>
      </c>
    </row>
    <row r="68" spans="1:8" x14ac:dyDescent="0.3">
      <c r="A68" s="8" t="str">
        <f t="shared" ca="1" si="22"/>
        <v>Crossroads</v>
      </c>
      <c r="B68" s="69">
        <v>42571</v>
      </c>
      <c r="C68" s="8">
        <f t="shared" ca="1" si="17"/>
        <v>322</v>
      </c>
      <c r="D68" s="70">
        <f t="shared" ca="1" si="18"/>
        <v>18.972000000000229</v>
      </c>
      <c r="E68" s="70">
        <f t="shared" ca="1" si="19"/>
        <v>599.10967741935428</v>
      </c>
      <c r="F68" s="70">
        <f t="shared" ca="1" si="20"/>
        <v>15.028322981366459</v>
      </c>
      <c r="G68" s="68">
        <f t="shared" ca="1" si="21"/>
        <v>588.06500040072092</v>
      </c>
      <c r="H68" s="9" t="str">
        <f t="shared" ca="1" si="23"/>
        <v>NO</v>
      </c>
    </row>
    <row r="69" spans="1:8" x14ac:dyDescent="0.3">
      <c r="A69" s="8" t="str">
        <f t="shared" ca="1" si="22"/>
        <v>Crossroads</v>
      </c>
      <c r="B69" s="69">
        <v>42572</v>
      </c>
      <c r="C69" s="8">
        <f t="shared" ca="1" si="17"/>
        <v>322</v>
      </c>
      <c r="D69" s="70">
        <f t="shared" ca="1" si="18"/>
        <v>16.572600000000222</v>
      </c>
      <c r="E69" s="70">
        <f t="shared" ca="1" si="19"/>
        <v>602.24516129032202</v>
      </c>
      <c r="F69" s="70">
        <f t="shared" ca="1" si="20"/>
        <v>15.068291925465838</v>
      </c>
      <c r="G69" s="68">
        <f t="shared" ca="1" si="21"/>
        <v>573.73279234622282</v>
      </c>
      <c r="H69" s="9" t="str">
        <f t="shared" ca="1" si="23"/>
        <v>NO</v>
      </c>
    </row>
    <row r="70" spans="1:8" x14ac:dyDescent="0.3">
      <c r="A70" s="8" t="str">
        <f t="shared" ca="1" si="22"/>
        <v>Crossroads</v>
      </c>
      <c r="B70" s="69">
        <v>42573</v>
      </c>
      <c r="C70" s="8">
        <f t="shared" ca="1" si="17"/>
        <v>322</v>
      </c>
      <c r="D70" s="70">
        <f t="shared" ca="1" si="18"/>
        <v>14.284800000000219</v>
      </c>
      <c r="E70" s="70">
        <f t="shared" ca="1" si="19"/>
        <v>605.38064516128975</v>
      </c>
      <c r="F70" s="70">
        <f t="shared" ca="1" si="20"/>
        <v>15.108260869565216</v>
      </c>
      <c r="G70" s="68">
        <f t="shared" ca="1" si="21"/>
        <v>559.47221534762537</v>
      </c>
      <c r="H70" s="9" t="str">
        <f t="shared" ca="1" si="23"/>
        <v>NO</v>
      </c>
    </row>
    <row r="71" spans="1:8" x14ac:dyDescent="0.3">
      <c r="A71" s="8" t="str">
        <f t="shared" ca="1" si="22"/>
        <v>Crossroads</v>
      </c>
      <c r="B71" s="69">
        <v>42574</v>
      </c>
      <c r="C71" s="8">
        <f t="shared" ca="1" si="17"/>
        <v>322</v>
      </c>
      <c r="D71" s="70">
        <f t="shared" ca="1" si="18"/>
        <v>12.108600000000214</v>
      </c>
      <c r="E71" s="70">
        <f t="shared" ca="1" si="19"/>
        <v>608.51612903225748</v>
      </c>
      <c r="F71" s="70">
        <f t="shared" ca="1" si="20"/>
        <v>15.148229813664594</v>
      </c>
      <c r="G71" s="68">
        <f t="shared" ca="1" si="21"/>
        <v>545.28326940492855</v>
      </c>
      <c r="H71" s="9" t="str">
        <f t="shared" ca="1" si="23"/>
        <v>NO</v>
      </c>
    </row>
    <row r="72" spans="1:8" x14ac:dyDescent="0.3">
      <c r="A72" s="8" t="str">
        <f t="shared" ca="1" si="22"/>
        <v>Crossroads</v>
      </c>
      <c r="B72" s="69">
        <v>42575</v>
      </c>
      <c r="C72" s="8">
        <f t="shared" ca="1" si="17"/>
        <v>322</v>
      </c>
      <c r="D72" s="70">
        <f t="shared" ca="1" si="18"/>
        <v>10.04400000000021</v>
      </c>
      <c r="E72" s="70">
        <f t="shared" ca="1" si="19"/>
        <v>611.65161290322521</v>
      </c>
      <c r="F72" s="70">
        <f t="shared" ca="1" si="20"/>
        <v>15.188198757763974</v>
      </c>
      <c r="G72" s="68">
        <f t="shared" ca="1" si="21"/>
        <v>531.16595451813225</v>
      </c>
      <c r="H72" s="9" t="str">
        <f t="shared" ca="1" si="23"/>
        <v>NO</v>
      </c>
    </row>
    <row r="73" spans="1:8" x14ac:dyDescent="0.3">
      <c r="A73" s="8" t="str">
        <f t="shared" ca="1" si="22"/>
        <v>Crossroads</v>
      </c>
      <c r="B73" s="69">
        <v>42576</v>
      </c>
      <c r="C73" s="8">
        <f t="shared" ca="1" si="17"/>
        <v>322</v>
      </c>
      <c r="D73" s="70">
        <f t="shared" ca="1" si="18"/>
        <v>8.0910000000002071</v>
      </c>
      <c r="E73" s="70">
        <f t="shared" ca="1" si="19"/>
        <v>614.78709677419295</v>
      </c>
      <c r="F73" s="70">
        <f t="shared" ca="1" si="20"/>
        <v>15.228167701863354</v>
      </c>
      <c r="G73" s="68">
        <f t="shared" ca="1" si="21"/>
        <v>517.12027068723671</v>
      </c>
      <c r="H73" s="9" t="str">
        <f t="shared" ca="1" si="23"/>
        <v>NO</v>
      </c>
    </row>
    <row r="74" spans="1:8" x14ac:dyDescent="0.3">
      <c r="A74" s="8" t="str">
        <f t="shared" ca="1" si="22"/>
        <v>Crossroads</v>
      </c>
      <c r="B74" s="69">
        <v>42577</v>
      </c>
      <c r="C74" s="8">
        <f t="shared" ca="1" si="17"/>
        <v>322</v>
      </c>
      <c r="D74" s="70">
        <f t="shared" ca="1" si="18"/>
        <v>6.2496000000002025</v>
      </c>
      <c r="E74" s="70">
        <f t="shared" ca="1" si="19"/>
        <v>617.92258064516068</v>
      </c>
      <c r="F74" s="70">
        <f t="shared" ca="1" si="20"/>
        <v>15.268136645962734</v>
      </c>
      <c r="G74" s="68">
        <f t="shared" ca="1" si="21"/>
        <v>503.1462179122417</v>
      </c>
      <c r="H74" s="9" t="str">
        <f t="shared" ca="1" si="23"/>
        <v>NO</v>
      </c>
    </row>
    <row r="75" spans="1:8" x14ac:dyDescent="0.3">
      <c r="A75" s="8" t="str">
        <f t="shared" ca="1" si="22"/>
        <v>Crossroads</v>
      </c>
      <c r="B75" s="69">
        <v>42578</v>
      </c>
      <c r="C75" s="8">
        <f t="shared" ca="1" si="17"/>
        <v>322</v>
      </c>
      <c r="D75" s="70">
        <f t="shared" ca="1" si="18"/>
        <v>4.519800000000199</v>
      </c>
      <c r="E75" s="70">
        <f t="shared" ca="1" si="19"/>
        <v>621.05806451612841</v>
      </c>
      <c r="F75" s="70">
        <f t="shared" ca="1" si="20"/>
        <v>15.308105590062112</v>
      </c>
      <c r="G75" s="68">
        <f t="shared" ca="1" si="21"/>
        <v>489.24379619314732</v>
      </c>
      <c r="H75" s="9" t="str">
        <f t="shared" ca="1" si="23"/>
        <v>YES</v>
      </c>
    </row>
    <row r="76" spans="1:8" x14ac:dyDescent="0.3">
      <c r="A76" s="8" t="str">
        <f t="shared" ca="1" si="22"/>
        <v>Hilltank</v>
      </c>
      <c r="B76" s="69">
        <v>42579</v>
      </c>
      <c r="C76" s="8">
        <f t="shared" ca="1" si="17"/>
        <v>322</v>
      </c>
      <c r="D76" s="70">
        <f t="shared" ca="1" si="18"/>
        <v>3.0458999999998162</v>
      </c>
      <c r="E76" s="70">
        <f t="shared" ca="1" si="19"/>
        <v>544.03548387096771</v>
      </c>
      <c r="F76" s="70">
        <f t="shared" ca="1" si="20"/>
        <v>15.348074534161491</v>
      </c>
      <c r="G76" s="68">
        <f t="shared" ca="1" si="21"/>
        <v>547.08138387096756</v>
      </c>
      <c r="H76" s="9" t="str">
        <f t="shared" ca="1" si="23"/>
        <v>NO</v>
      </c>
    </row>
    <row r="77" spans="1:8" x14ac:dyDescent="0.3">
      <c r="A77" s="8" t="str">
        <f t="shared" ca="1" si="22"/>
        <v>Hilltank</v>
      </c>
      <c r="B77" s="69">
        <v>42580</v>
      </c>
      <c r="C77" s="8">
        <f t="shared" ca="1" si="17"/>
        <v>322</v>
      </c>
      <c r="D77" s="70">
        <f t="shared" ca="1" si="18"/>
        <v>1.4643749999998268</v>
      </c>
      <c r="E77" s="70">
        <f t="shared" ca="1" si="19"/>
        <v>547.49032258064517</v>
      </c>
      <c r="F77" s="70">
        <f t="shared" ca="1" si="20"/>
        <v>15.388043478260869</v>
      </c>
      <c r="G77" s="68">
        <f t="shared" ca="1" si="21"/>
        <v>533.56665410238418</v>
      </c>
      <c r="H77" s="9" t="str">
        <f t="shared" ca="1" si="23"/>
        <v>NO</v>
      </c>
    </row>
    <row r="78" spans="1:8" x14ac:dyDescent="0.3">
      <c r="A78" s="8" t="str">
        <f t="shared" ca="1" si="22"/>
        <v>Hilltank</v>
      </c>
      <c r="B78" s="69">
        <v>42581</v>
      </c>
      <c r="C78" s="8">
        <f t="shared" ca="1" si="17"/>
        <v>322</v>
      </c>
      <c r="D78" s="70">
        <f t="shared" ca="1" si="18"/>
        <v>-1.6243006939475844E-13</v>
      </c>
      <c r="E78" s="70">
        <f t="shared" ca="1" si="19"/>
        <v>550.94516129032263</v>
      </c>
      <c r="F78" s="70">
        <f t="shared" ca="1" si="20"/>
        <v>15.428012422360247</v>
      </c>
      <c r="G78" s="68">
        <f t="shared" ca="1" si="21"/>
        <v>520.12910538970141</v>
      </c>
      <c r="H78" s="9" t="str">
        <f t="shared" ca="1" si="23"/>
        <v>NO</v>
      </c>
    </row>
    <row r="79" spans="1:8" x14ac:dyDescent="0.3">
      <c r="A79" s="8" t="str">
        <f t="shared" ca="1" si="22"/>
        <v>Hilltank</v>
      </c>
      <c r="B79" s="69">
        <v>42582</v>
      </c>
      <c r="C79" s="8">
        <f t="shared" ca="1" si="17"/>
        <v>322</v>
      </c>
      <c r="D79" s="70">
        <f t="shared" ca="1" si="18"/>
        <v>0</v>
      </c>
      <c r="E79" s="70">
        <f t="shared" ca="1" si="19"/>
        <v>554.40000000000009</v>
      </c>
      <c r="F79" s="70">
        <f t="shared" ca="1" si="20"/>
        <v>15.467981366459625</v>
      </c>
      <c r="G79" s="68">
        <f t="shared" ca="1" si="21"/>
        <v>508.11596273291934</v>
      </c>
      <c r="H79" s="9" t="str">
        <f t="shared" ca="1" si="23"/>
        <v>NO</v>
      </c>
    </row>
    <row r="80" spans="1:8" x14ac:dyDescent="0.3">
      <c r="A80" s="8" t="str">
        <f t="shared" ca="1" si="22"/>
        <v>Hilltank</v>
      </c>
      <c r="B80" s="69">
        <v>42583</v>
      </c>
      <c r="C80" s="8">
        <f t="shared" ca="1" si="17"/>
        <v>322</v>
      </c>
      <c r="D80" s="70">
        <f t="shared" ca="1" si="18"/>
        <v>0</v>
      </c>
      <c r="E80" s="70">
        <f t="shared" ca="1" si="19"/>
        <v>556.8387096774195</v>
      </c>
      <c r="F80" s="70">
        <f t="shared" ca="1" si="20"/>
        <v>15.507950310559007</v>
      </c>
      <c r="G80" s="68">
        <f t="shared" ca="1" si="21"/>
        <v>495.04672209977974</v>
      </c>
      <c r="H80" s="9" t="str">
        <f t="shared" ca="1" si="23"/>
        <v>NO</v>
      </c>
    </row>
    <row r="81" spans="1:8" x14ac:dyDescent="0.3">
      <c r="A81" s="8" t="str">
        <f t="shared" ca="1" si="22"/>
        <v>Hilltank</v>
      </c>
      <c r="B81" s="69">
        <v>42584</v>
      </c>
      <c r="C81" s="8">
        <f t="shared" ca="1" si="17"/>
        <v>322</v>
      </c>
      <c r="D81" s="70">
        <f t="shared" ca="1" si="18"/>
        <v>0</v>
      </c>
      <c r="E81" s="70">
        <f t="shared" ca="1" si="19"/>
        <v>559.27741935483891</v>
      </c>
      <c r="F81" s="70">
        <f t="shared" ca="1" si="20"/>
        <v>15.547919254658385</v>
      </c>
      <c r="G81" s="68">
        <f t="shared" ca="1" si="21"/>
        <v>481.93751252254077</v>
      </c>
      <c r="H81" s="9" t="str">
        <f t="shared" ca="1" si="23"/>
        <v>NO</v>
      </c>
    </row>
    <row r="82" spans="1:8" x14ac:dyDescent="0.3">
      <c r="A82" s="8" t="str">
        <f t="shared" ca="1" si="22"/>
        <v>Hilltank</v>
      </c>
      <c r="B82" s="69">
        <v>42585</v>
      </c>
      <c r="C82" s="8">
        <f t="shared" ca="1" si="17"/>
        <v>322</v>
      </c>
      <c r="D82" s="70">
        <f t="shared" ca="1" si="18"/>
        <v>0</v>
      </c>
      <c r="E82" s="70">
        <f t="shared" ca="1" si="19"/>
        <v>561.71612903225832</v>
      </c>
      <c r="F82" s="70">
        <f t="shared" ca="1" si="20"/>
        <v>15.587888198757765</v>
      </c>
      <c r="G82" s="68">
        <f t="shared" ca="1" si="21"/>
        <v>468.78833400120243</v>
      </c>
      <c r="H82" s="9" t="str">
        <f t="shared" ca="1" si="23"/>
        <v>NO</v>
      </c>
    </row>
    <row r="83" spans="1:8" x14ac:dyDescent="0.3">
      <c r="A83" s="8" t="str">
        <f t="shared" ca="1" si="22"/>
        <v>Hilltank</v>
      </c>
      <c r="B83" s="69">
        <v>42586</v>
      </c>
      <c r="C83" s="8">
        <f t="shared" ca="1" si="17"/>
        <v>322</v>
      </c>
      <c r="D83" s="70">
        <f t="shared" ca="1" si="18"/>
        <v>0</v>
      </c>
      <c r="E83" s="70">
        <f t="shared" ca="1" si="19"/>
        <v>564.15483870967773</v>
      </c>
      <c r="F83" s="70">
        <f t="shared" ca="1" si="20"/>
        <v>15.627857142857144</v>
      </c>
      <c r="G83" s="68">
        <f t="shared" ca="1" si="21"/>
        <v>455.59918653576472</v>
      </c>
      <c r="H83" s="9" t="str">
        <f t="shared" ca="1" si="23"/>
        <v>NO</v>
      </c>
    </row>
    <row r="84" spans="1:8" x14ac:dyDescent="0.3">
      <c r="A84" s="8" t="str">
        <f t="shared" ca="1" si="22"/>
        <v>Hilltank</v>
      </c>
      <c r="B84" s="69">
        <v>42587</v>
      </c>
      <c r="C84" s="8">
        <f t="shared" ca="1" si="17"/>
        <v>322</v>
      </c>
      <c r="D84" s="70">
        <f t="shared" ca="1" si="18"/>
        <v>0</v>
      </c>
      <c r="E84" s="70">
        <f t="shared" ca="1" si="19"/>
        <v>566.59354838709714</v>
      </c>
      <c r="F84" s="70">
        <f t="shared" ca="1" si="20"/>
        <v>15.667826086956522</v>
      </c>
      <c r="G84" s="68">
        <f t="shared" ca="1" si="21"/>
        <v>442.37007012622763</v>
      </c>
      <c r="H84" s="9" t="str">
        <f t="shared" ca="1" si="23"/>
        <v>YES</v>
      </c>
    </row>
    <row r="85" spans="1:8" x14ac:dyDescent="0.3">
      <c r="A85" s="8" t="str">
        <f t="shared" ca="1" si="22"/>
        <v>Highway</v>
      </c>
      <c r="B85" s="69">
        <v>42588</v>
      </c>
      <c r="C85" s="8">
        <f t="shared" ca="1" si="17"/>
        <v>311</v>
      </c>
      <c r="D85" s="70">
        <f t="shared" ca="1" si="18"/>
        <v>0</v>
      </c>
      <c r="E85" s="70">
        <f t="shared" ca="1" si="19"/>
        <v>569.03225806451655</v>
      </c>
      <c r="F85" s="70">
        <f t="shared" ca="1" si="20"/>
        <v>16.263376205787782</v>
      </c>
      <c r="G85" s="68">
        <f t="shared" ca="1" si="21"/>
        <v>569.03225806451655</v>
      </c>
      <c r="H85" s="9" t="str">
        <f t="shared" ca="1" si="23"/>
        <v>NO</v>
      </c>
    </row>
    <row r="86" spans="1:8" x14ac:dyDescent="0.3">
      <c r="A86" s="8" t="str">
        <f t="shared" ca="1" si="22"/>
        <v>Highway</v>
      </c>
      <c r="B86" s="69">
        <v>42589</v>
      </c>
      <c r="C86" s="8">
        <f t="shared" ca="1" si="17"/>
        <v>311</v>
      </c>
      <c r="D86" s="70">
        <f t="shared" ca="1" si="18"/>
        <v>0</v>
      </c>
      <c r="E86" s="70">
        <f t="shared" ca="1" si="19"/>
        <v>571.47096774193597</v>
      </c>
      <c r="F86" s="70">
        <f t="shared" ca="1" si="20"/>
        <v>16.304758842443732</v>
      </c>
      <c r="G86" s="68">
        <f t="shared" ca="1" si="21"/>
        <v>555.16620889949218</v>
      </c>
      <c r="H86" s="9" t="str">
        <f t="shared" ca="1" si="23"/>
        <v>NO</v>
      </c>
    </row>
    <row r="87" spans="1:8" x14ac:dyDescent="0.3">
      <c r="A87" s="8" t="str">
        <f t="shared" ca="1" si="22"/>
        <v>Highway</v>
      </c>
      <c r="B87" s="69">
        <v>42590</v>
      </c>
      <c r="C87" s="8">
        <f t="shared" ca="1" si="17"/>
        <v>311</v>
      </c>
      <c r="D87" s="70">
        <f t="shared" ca="1" si="18"/>
        <v>0</v>
      </c>
      <c r="E87" s="70">
        <f t="shared" ca="1" si="19"/>
        <v>573.90967741935538</v>
      </c>
      <c r="F87" s="70">
        <f t="shared" ca="1" si="20"/>
        <v>16.346141479099682</v>
      </c>
      <c r="G87" s="68">
        <f t="shared" ca="1" si="21"/>
        <v>541.25877709781196</v>
      </c>
      <c r="H87" s="9" t="str">
        <f t="shared" ca="1" si="23"/>
        <v>NO</v>
      </c>
    </row>
    <row r="88" spans="1:8" x14ac:dyDescent="0.3">
      <c r="A88" s="8" t="str">
        <f t="shared" ca="1" si="22"/>
        <v>Highway</v>
      </c>
      <c r="B88" s="69">
        <v>42591</v>
      </c>
      <c r="C88" s="8">
        <f t="shared" ca="1" si="17"/>
        <v>311</v>
      </c>
      <c r="D88" s="70">
        <f t="shared" ca="1" si="18"/>
        <v>0</v>
      </c>
      <c r="E88" s="70">
        <f t="shared" ca="1" si="19"/>
        <v>576.34838709677479</v>
      </c>
      <c r="F88" s="70">
        <f t="shared" ca="1" si="20"/>
        <v>16.387524115755628</v>
      </c>
      <c r="G88" s="68">
        <f t="shared" ca="1" si="21"/>
        <v>527.30996265947579</v>
      </c>
      <c r="H88" s="9" t="str">
        <f t="shared" ca="1" si="23"/>
        <v>NO</v>
      </c>
    </row>
    <row r="89" spans="1:8" x14ac:dyDescent="0.3">
      <c r="A89" s="8" t="str">
        <f t="shared" ca="1" si="22"/>
        <v>Highway</v>
      </c>
      <c r="B89" s="69">
        <v>42592</v>
      </c>
      <c r="C89" s="8">
        <f t="shared" ca="1" si="17"/>
        <v>311</v>
      </c>
      <c r="D89" s="70">
        <f t="shared" ca="1" si="18"/>
        <v>0</v>
      </c>
      <c r="E89" s="70">
        <f t="shared" ca="1" si="19"/>
        <v>578.7870967741942</v>
      </c>
      <c r="F89" s="70">
        <f t="shared" ca="1" si="20"/>
        <v>16.428906752411578</v>
      </c>
      <c r="G89" s="68">
        <f t="shared" ca="1" si="21"/>
        <v>513.31976558448366</v>
      </c>
      <c r="H89" s="9" t="str">
        <f t="shared" ca="1" si="23"/>
        <v>NO</v>
      </c>
    </row>
    <row r="90" spans="1:8" x14ac:dyDescent="0.3">
      <c r="A90" s="8" t="str">
        <f t="shared" ca="1" si="22"/>
        <v>Highway</v>
      </c>
      <c r="B90" s="69">
        <v>42593</v>
      </c>
      <c r="C90" s="8">
        <f t="shared" ca="1" si="17"/>
        <v>311</v>
      </c>
      <c r="D90" s="70">
        <f t="shared" ca="1" si="18"/>
        <v>0</v>
      </c>
      <c r="E90" s="70">
        <f t="shared" ca="1" si="19"/>
        <v>581.22580645161361</v>
      </c>
      <c r="F90" s="70">
        <f t="shared" ca="1" si="20"/>
        <v>16.470289389067524</v>
      </c>
      <c r="G90" s="68">
        <f t="shared" ca="1" si="21"/>
        <v>499.28818587283553</v>
      </c>
      <c r="H90" s="9" t="str">
        <f t="shared" ca="1" si="23"/>
        <v>NO</v>
      </c>
    </row>
    <row r="91" spans="1:8" x14ac:dyDescent="0.3">
      <c r="A91" s="8" t="str">
        <f t="shared" ca="1" si="22"/>
        <v>Highway</v>
      </c>
      <c r="B91" s="69">
        <v>42594</v>
      </c>
      <c r="C91" s="8">
        <f t="shared" ca="1" si="17"/>
        <v>311</v>
      </c>
      <c r="D91" s="70">
        <f t="shared" ca="1" si="18"/>
        <v>0</v>
      </c>
      <c r="E91" s="70">
        <f t="shared" ca="1" si="19"/>
        <v>583.66451612903302</v>
      </c>
      <c r="F91" s="70">
        <f t="shared" ca="1" si="20"/>
        <v>16.511672025723474</v>
      </c>
      <c r="G91" s="68">
        <f t="shared" ca="1" si="21"/>
        <v>485.21522352453144</v>
      </c>
      <c r="H91" s="9" t="str">
        <f t="shared" ca="1" si="23"/>
        <v>NO</v>
      </c>
    </row>
    <row r="92" spans="1:8" x14ac:dyDescent="0.3">
      <c r="A92" s="8" t="str">
        <f t="shared" ca="1" si="22"/>
        <v>Highway</v>
      </c>
      <c r="B92" s="69">
        <v>42595</v>
      </c>
      <c r="C92" s="8">
        <f t="shared" ca="1" si="17"/>
        <v>311</v>
      </c>
      <c r="D92" s="70">
        <f t="shared" ca="1" si="18"/>
        <v>0</v>
      </c>
      <c r="E92" s="70">
        <f t="shared" ca="1" si="19"/>
        <v>586.10322580645243</v>
      </c>
      <c r="F92" s="70">
        <f t="shared" ca="1" si="20"/>
        <v>16.55305466237942</v>
      </c>
      <c r="G92" s="68">
        <f t="shared" ca="1" si="21"/>
        <v>471.10087853957145</v>
      </c>
      <c r="H92" s="9" t="str">
        <f t="shared" ca="1" si="23"/>
        <v>NO</v>
      </c>
    </row>
    <row r="93" spans="1:8" x14ac:dyDescent="0.3">
      <c r="A93" s="8" t="str">
        <f t="shared" ca="1" si="22"/>
        <v>Highway</v>
      </c>
      <c r="B93" s="69">
        <v>42596</v>
      </c>
      <c r="C93" s="8">
        <f t="shared" ca="1" si="17"/>
        <v>311</v>
      </c>
      <c r="D93" s="70">
        <f t="shared" ca="1" si="18"/>
        <v>0</v>
      </c>
      <c r="E93" s="70">
        <f t="shared" ca="1" si="19"/>
        <v>588.54193548387184</v>
      </c>
      <c r="F93" s="70">
        <f t="shared" ca="1" si="20"/>
        <v>16.59443729903537</v>
      </c>
      <c r="G93" s="68">
        <f t="shared" ca="1" si="21"/>
        <v>456.94515091795552</v>
      </c>
      <c r="H93" s="9" t="str">
        <f t="shared" ca="1" si="23"/>
        <v>NO</v>
      </c>
    </row>
    <row r="94" spans="1:8" x14ac:dyDescent="0.3">
      <c r="A94" s="8" t="str">
        <f t="shared" ca="1" si="22"/>
        <v>Highway</v>
      </c>
      <c r="B94" s="69">
        <v>42597</v>
      </c>
      <c r="C94" s="8">
        <f t="shared" ca="1" si="17"/>
        <v>311</v>
      </c>
      <c r="D94" s="70">
        <f t="shared" ca="1" si="18"/>
        <v>0</v>
      </c>
      <c r="E94" s="70">
        <f t="shared" ca="1" si="19"/>
        <v>590.98064516129125</v>
      </c>
      <c r="F94" s="70">
        <f t="shared" ca="1" si="20"/>
        <v>16.635819935691316</v>
      </c>
      <c r="G94" s="68">
        <f t="shared" ca="1" si="21"/>
        <v>442.74804065968362</v>
      </c>
      <c r="H94" s="9" t="str">
        <f t="shared" ca="1" si="23"/>
        <v>YES</v>
      </c>
    </row>
    <row r="95" spans="1:8" x14ac:dyDescent="0.3">
      <c r="A95" s="8" t="str">
        <f t="shared" ca="1" si="22"/>
        <v>Snowfence</v>
      </c>
      <c r="B95" s="69">
        <v>42598</v>
      </c>
      <c r="C95" s="8">
        <f t="shared" ca="1" si="17"/>
        <v>325</v>
      </c>
      <c r="D95" s="70">
        <f t="shared" ca="1" si="18"/>
        <v>0</v>
      </c>
      <c r="E95" s="70">
        <f t="shared" ca="1" si="19"/>
        <v>870.619354838709</v>
      </c>
      <c r="F95" s="70">
        <f t="shared" ca="1" si="20"/>
        <v>15.958799999999998</v>
      </c>
      <c r="G95" s="68">
        <f t="shared" ca="1" si="21"/>
        <v>870.619354838709</v>
      </c>
      <c r="H95" s="9" t="str">
        <f t="shared" ca="1" si="23"/>
        <v>NO</v>
      </c>
    </row>
    <row r="96" spans="1:8" x14ac:dyDescent="0.3">
      <c r="A96" s="8" t="str">
        <f t="shared" ca="1" si="22"/>
        <v>Snowfence</v>
      </c>
      <c r="B96" s="69">
        <v>42599</v>
      </c>
      <c r="C96" s="8">
        <f t="shared" ca="1" si="17"/>
        <v>325</v>
      </c>
      <c r="D96" s="70">
        <f t="shared" ca="1" si="18"/>
        <v>0</v>
      </c>
      <c r="E96" s="70">
        <f t="shared" ca="1" si="19"/>
        <v>873.05806451612841</v>
      </c>
      <c r="F96" s="70">
        <f t="shared" ca="1" si="20"/>
        <v>15.998399999999998</v>
      </c>
      <c r="G96" s="68">
        <f t="shared" ca="1" si="21"/>
        <v>857.05966451612846</v>
      </c>
      <c r="H96" s="9" t="str">
        <f t="shared" ca="1" si="23"/>
        <v>NO</v>
      </c>
    </row>
    <row r="97" spans="1:8" x14ac:dyDescent="0.3">
      <c r="A97" s="8" t="str">
        <f t="shared" ca="1" si="22"/>
        <v>Snowfence</v>
      </c>
      <c r="B97" s="69">
        <v>42600</v>
      </c>
      <c r="C97" s="8">
        <f t="shared" ca="1" si="17"/>
        <v>325</v>
      </c>
      <c r="D97" s="70">
        <f t="shared" ca="1" si="18"/>
        <v>0</v>
      </c>
      <c r="E97" s="70">
        <f t="shared" ca="1" si="19"/>
        <v>875.49677419354782</v>
      </c>
      <c r="F97" s="70">
        <f t="shared" ca="1" si="20"/>
        <v>16.037999999999997</v>
      </c>
      <c r="G97" s="68">
        <f t="shared" ca="1" si="21"/>
        <v>843.46037419354786</v>
      </c>
      <c r="H97" s="9" t="str">
        <f t="shared" ca="1" si="23"/>
        <v>NO</v>
      </c>
    </row>
    <row r="98" spans="1:8" x14ac:dyDescent="0.3">
      <c r="A98" s="8" t="str">
        <f t="shared" ca="1" si="22"/>
        <v>Snowfence</v>
      </c>
      <c r="B98" s="69">
        <v>42601</v>
      </c>
      <c r="C98" s="8">
        <f t="shared" ref="C98:C129" ca="1" si="24">VLOOKUP(A98,PastureInfo,2,FALSE)</f>
        <v>325</v>
      </c>
      <c r="D98" s="70">
        <f t="shared" ref="D98:D129" ca="1" si="25">OFFSET(INDIRECT($A98,FALSE),MATCH($B98,Date,0),1,1,1)</f>
        <v>0</v>
      </c>
      <c r="E98" s="70">
        <f t="shared" ref="E98:E129" ca="1" si="26">OFFSET(INDIRECT($A98,FALSE),MATCH($B98,Date,0),2,1,1)</f>
        <v>877.93548387096723</v>
      </c>
      <c r="F98" s="70">
        <f t="shared" ref="F98:F129" ca="1" si="27">OFFSET(DailyIntake,MATCH($B98,Date,0)-1,0,1,1)/C98</f>
        <v>16.0776</v>
      </c>
      <c r="G98" s="68">
        <f t="shared" ref="G98:G129" ca="1" si="28">IF(A98=A97,G97+(D98-D97)+(E98-E97)-F98,SUM(D98:E98))</f>
        <v>829.82148387096731</v>
      </c>
      <c r="H98" s="9" t="str">
        <f t="shared" ca="1" si="23"/>
        <v>NO</v>
      </c>
    </row>
    <row r="99" spans="1:8" x14ac:dyDescent="0.3">
      <c r="A99" s="8" t="str">
        <f t="shared" ref="A99:A130" ca="1" si="29">IF(H98="NO",A98,OFFSET(PastureOrder,MATCH(A98,PastureOrder,0),0,1,1))</f>
        <v>Snowfence</v>
      </c>
      <c r="B99" s="69">
        <v>42602</v>
      </c>
      <c r="C99" s="8">
        <f t="shared" ca="1" si="24"/>
        <v>325</v>
      </c>
      <c r="D99" s="70">
        <f t="shared" ca="1" si="25"/>
        <v>0</v>
      </c>
      <c r="E99" s="70">
        <f t="shared" ca="1" si="26"/>
        <v>880.37419354838664</v>
      </c>
      <c r="F99" s="70">
        <f t="shared" ca="1" si="27"/>
        <v>16.1172</v>
      </c>
      <c r="G99" s="68">
        <f t="shared" ca="1" si="28"/>
        <v>816.1429935483867</v>
      </c>
      <c r="H99" s="9" t="str">
        <f t="shared" ref="H99:H130" ca="1" si="30">IF(G99&lt;VLOOKUP(VLOOKUP(A99,PastureInfo,3,FALSE),Thresholds,2,FALSE),"YES","NO")</f>
        <v>NO</v>
      </c>
    </row>
    <row r="100" spans="1:8" x14ac:dyDescent="0.3">
      <c r="A100" s="8" t="str">
        <f t="shared" ca="1" si="29"/>
        <v>Snowfence</v>
      </c>
      <c r="B100" s="69">
        <v>42603</v>
      </c>
      <c r="C100" s="8">
        <f t="shared" ca="1" si="24"/>
        <v>325</v>
      </c>
      <c r="D100" s="70">
        <f t="shared" ca="1" si="25"/>
        <v>0</v>
      </c>
      <c r="E100" s="70">
        <f t="shared" ca="1" si="26"/>
        <v>882.81290322580605</v>
      </c>
      <c r="F100" s="70">
        <f t="shared" ca="1" si="27"/>
        <v>16.1568</v>
      </c>
      <c r="G100" s="68">
        <f t="shared" ca="1" si="28"/>
        <v>802.42490322580613</v>
      </c>
      <c r="H100" s="9" t="str">
        <f t="shared" ca="1" si="30"/>
        <v>NO</v>
      </c>
    </row>
    <row r="101" spans="1:8" x14ac:dyDescent="0.3">
      <c r="A101" s="8" t="str">
        <f t="shared" ca="1" si="29"/>
        <v>Snowfence</v>
      </c>
      <c r="B101" s="69">
        <v>42604</v>
      </c>
      <c r="C101" s="8">
        <f t="shared" ca="1" si="24"/>
        <v>325</v>
      </c>
      <c r="D101" s="70">
        <f t="shared" ca="1" si="25"/>
        <v>0</v>
      </c>
      <c r="E101" s="70">
        <f t="shared" ca="1" si="26"/>
        <v>885.25161290322546</v>
      </c>
      <c r="F101" s="70">
        <f t="shared" ca="1" si="27"/>
        <v>16.196400000000001</v>
      </c>
      <c r="G101" s="68">
        <f t="shared" ca="1" si="28"/>
        <v>788.6672129032255</v>
      </c>
      <c r="H101" s="9" t="str">
        <f t="shared" ca="1" si="30"/>
        <v>NO</v>
      </c>
    </row>
    <row r="102" spans="1:8" x14ac:dyDescent="0.3">
      <c r="A102" s="8" t="str">
        <f t="shared" ca="1" si="29"/>
        <v>Snowfence</v>
      </c>
      <c r="B102" s="69">
        <v>42605</v>
      </c>
      <c r="C102" s="8">
        <f t="shared" ca="1" si="24"/>
        <v>325</v>
      </c>
      <c r="D102" s="70">
        <f t="shared" ca="1" si="25"/>
        <v>0</v>
      </c>
      <c r="E102" s="70">
        <f t="shared" ca="1" si="26"/>
        <v>887.69032258064487</v>
      </c>
      <c r="F102" s="70">
        <f t="shared" ca="1" si="27"/>
        <v>16.236000000000001</v>
      </c>
      <c r="G102" s="68">
        <f t="shared" ca="1" si="28"/>
        <v>774.86992258064492</v>
      </c>
      <c r="H102" s="9" t="str">
        <f t="shared" ca="1" si="30"/>
        <v>NO</v>
      </c>
    </row>
    <row r="103" spans="1:8" x14ac:dyDescent="0.3">
      <c r="A103" s="8" t="str">
        <f t="shared" ca="1" si="29"/>
        <v>Snowfence</v>
      </c>
      <c r="B103" s="69">
        <v>42606</v>
      </c>
      <c r="C103" s="8">
        <f t="shared" ca="1" si="24"/>
        <v>325</v>
      </c>
      <c r="D103" s="70">
        <f t="shared" ca="1" si="25"/>
        <v>0</v>
      </c>
      <c r="E103" s="70">
        <f t="shared" ca="1" si="26"/>
        <v>890.12903225806429</v>
      </c>
      <c r="F103" s="70">
        <f t="shared" ca="1" si="27"/>
        <v>16.275600000000001</v>
      </c>
      <c r="G103" s="68">
        <f t="shared" ca="1" si="28"/>
        <v>761.03303225806428</v>
      </c>
      <c r="H103" s="9" t="str">
        <f t="shared" ca="1" si="30"/>
        <v>NO</v>
      </c>
    </row>
    <row r="104" spans="1:8" x14ac:dyDescent="0.3">
      <c r="A104" s="8" t="str">
        <f t="shared" ca="1" si="29"/>
        <v>Snowfence</v>
      </c>
      <c r="B104" s="69">
        <v>42607</v>
      </c>
      <c r="C104" s="8">
        <f t="shared" ca="1" si="24"/>
        <v>325</v>
      </c>
      <c r="D104" s="70">
        <f t="shared" ca="1" si="25"/>
        <v>0</v>
      </c>
      <c r="E104" s="70">
        <f t="shared" ca="1" si="26"/>
        <v>892.5677419354837</v>
      </c>
      <c r="F104" s="70">
        <f t="shared" ca="1" si="27"/>
        <v>16.315199999999997</v>
      </c>
      <c r="G104" s="68">
        <f t="shared" ca="1" si="28"/>
        <v>747.15654193548369</v>
      </c>
      <c r="H104" s="9" t="str">
        <f t="shared" ca="1" si="30"/>
        <v>NO</v>
      </c>
    </row>
    <row r="105" spans="1:8" x14ac:dyDescent="0.3">
      <c r="A105" s="8" t="str">
        <f t="shared" ca="1" si="29"/>
        <v>Snowfence</v>
      </c>
      <c r="B105" s="69">
        <v>42608</v>
      </c>
      <c r="C105" s="8">
        <f t="shared" ca="1" si="24"/>
        <v>325</v>
      </c>
      <c r="D105" s="70">
        <f t="shared" ca="1" si="25"/>
        <v>0</v>
      </c>
      <c r="E105" s="70">
        <f t="shared" ca="1" si="26"/>
        <v>895.00645161290311</v>
      </c>
      <c r="F105" s="70">
        <f t="shared" ca="1" si="27"/>
        <v>16.354800000000001</v>
      </c>
      <c r="G105" s="68">
        <f t="shared" ca="1" si="28"/>
        <v>733.24045161290314</v>
      </c>
      <c r="H105" s="9" t="str">
        <f t="shared" ca="1" si="30"/>
        <v>NO</v>
      </c>
    </row>
    <row r="106" spans="1:8" x14ac:dyDescent="0.3">
      <c r="A106" s="8" t="str">
        <f t="shared" ca="1" si="29"/>
        <v>Snowfence</v>
      </c>
      <c r="B106" s="69">
        <v>42609</v>
      </c>
      <c r="C106" s="8">
        <f t="shared" ca="1" si="24"/>
        <v>325</v>
      </c>
      <c r="D106" s="70">
        <f t="shared" ca="1" si="25"/>
        <v>0</v>
      </c>
      <c r="E106" s="70">
        <f t="shared" ca="1" si="26"/>
        <v>897.44516129032252</v>
      </c>
      <c r="F106" s="70">
        <f t="shared" ca="1" si="27"/>
        <v>16.394400000000001</v>
      </c>
      <c r="G106" s="68">
        <f t="shared" ca="1" si="28"/>
        <v>719.28476129032254</v>
      </c>
      <c r="H106" s="9" t="str">
        <f t="shared" ca="1" si="30"/>
        <v>NO</v>
      </c>
    </row>
    <row r="107" spans="1:8" x14ac:dyDescent="0.3">
      <c r="A107" s="8" t="str">
        <f t="shared" ca="1" si="29"/>
        <v>Snowfence</v>
      </c>
      <c r="B107" s="69">
        <v>42610</v>
      </c>
      <c r="C107" s="8">
        <f t="shared" ca="1" si="24"/>
        <v>325</v>
      </c>
      <c r="D107" s="70">
        <f t="shared" ca="1" si="25"/>
        <v>0</v>
      </c>
      <c r="E107" s="70">
        <f t="shared" ca="1" si="26"/>
        <v>899.88387096774193</v>
      </c>
      <c r="F107" s="70">
        <f t="shared" ca="1" si="27"/>
        <v>16.434000000000001</v>
      </c>
      <c r="G107" s="68">
        <f t="shared" ca="1" si="28"/>
        <v>705.28947096774198</v>
      </c>
      <c r="H107" s="9" t="str">
        <f t="shared" ca="1" si="30"/>
        <v>NO</v>
      </c>
    </row>
    <row r="108" spans="1:8" x14ac:dyDescent="0.3">
      <c r="A108" s="8" t="str">
        <f t="shared" ca="1" si="29"/>
        <v>Snowfence</v>
      </c>
      <c r="B108" s="69">
        <v>42611</v>
      </c>
      <c r="C108" s="8">
        <f t="shared" ca="1" si="24"/>
        <v>325</v>
      </c>
      <c r="D108" s="70">
        <f t="shared" ca="1" si="25"/>
        <v>0</v>
      </c>
      <c r="E108" s="70">
        <f t="shared" ca="1" si="26"/>
        <v>902.32258064516134</v>
      </c>
      <c r="F108" s="70">
        <f t="shared" ca="1" si="27"/>
        <v>16.473600000000001</v>
      </c>
      <c r="G108" s="68">
        <f t="shared" ca="1" si="28"/>
        <v>691.25458064516135</v>
      </c>
      <c r="H108" s="9" t="str">
        <f t="shared" ca="1" si="30"/>
        <v>NO</v>
      </c>
    </row>
    <row r="109" spans="1:8" x14ac:dyDescent="0.3">
      <c r="A109" s="8" t="str">
        <f t="shared" ca="1" si="29"/>
        <v>Snowfence</v>
      </c>
      <c r="B109" s="69">
        <v>42612</v>
      </c>
      <c r="C109" s="8">
        <f t="shared" ca="1" si="24"/>
        <v>325</v>
      </c>
      <c r="D109" s="70">
        <f t="shared" ca="1" si="25"/>
        <v>0</v>
      </c>
      <c r="E109" s="70">
        <f t="shared" ca="1" si="26"/>
        <v>904.76129032258075</v>
      </c>
      <c r="F109" s="70">
        <f t="shared" ca="1" si="27"/>
        <v>16.513200000000001</v>
      </c>
      <c r="G109" s="68">
        <f t="shared" ca="1" si="28"/>
        <v>677.18009032258078</v>
      </c>
      <c r="H109" s="9" t="str">
        <f t="shared" ca="1" si="30"/>
        <v>NO</v>
      </c>
    </row>
    <row r="110" spans="1:8" x14ac:dyDescent="0.3">
      <c r="A110" s="8" t="str">
        <f t="shared" ca="1" si="29"/>
        <v>Snowfence</v>
      </c>
      <c r="B110" s="69">
        <v>42613</v>
      </c>
      <c r="C110" s="8">
        <f t="shared" ca="1" si="24"/>
        <v>325</v>
      </c>
      <c r="D110" s="70">
        <f t="shared" ca="1" si="25"/>
        <v>0</v>
      </c>
      <c r="E110" s="70">
        <f t="shared" ca="1" si="26"/>
        <v>907.20000000000016</v>
      </c>
      <c r="F110" s="70">
        <f t="shared" ca="1" si="27"/>
        <v>16.552800000000001</v>
      </c>
      <c r="G110" s="68">
        <f t="shared" ca="1" si="28"/>
        <v>663.06600000000014</v>
      </c>
      <c r="H110" s="9" t="str">
        <f t="shared" ca="1" si="30"/>
        <v>NO</v>
      </c>
    </row>
    <row r="111" spans="1:8" x14ac:dyDescent="0.3">
      <c r="A111" s="8" t="str">
        <f t="shared" ca="1" si="29"/>
        <v>Snowfence</v>
      </c>
      <c r="B111" s="69">
        <v>42614</v>
      </c>
      <c r="C111" s="8">
        <f t="shared" ca="1" si="24"/>
        <v>325</v>
      </c>
      <c r="D111" s="70">
        <f t="shared" ca="1" si="25"/>
        <v>0</v>
      </c>
      <c r="E111" s="70">
        <f t="shared" ca="1" si="26"/>
        <v>908.41935483870986</v>
      </c>
      <c r="F111" s="70">
        <f t="shared" ca="1" si="27"/>
        <v>16.592400000000001</v>
      </c>
      <c r="G111" s="68">
        <f t="shared" ca="1" si="28"/>
        <v>647.69295483870985</v>
      </c>
      <c r="H111" s="9" t="str">
        <f t="shared" ca="1" si="30"/>
        <v>NO</v>
      </c>
    </row>
    <row r="112" spans="1:8" x14ac:dyDescent="0.3">
      <c r="A112" s="8" t="str">
        <f t="shared" ca="1" si="29"/>
        <v>Snowfence</v>
      </c>
      <c r="B112" s="69">
        <v>42615</v>
      </c>
      <c r="C112" s="8">
        <f t="shared" ca="1" si="24"/>
        <v>325</v>
      </c>
      <c r="D112" s="70">
        <f t="shared" ca="1" si="25"/>
        <v>0</v>
      </c>
      <c r="E112" s="70">
        <f t="shared" ca="1" si="26"/>
        <v>909.63870967741957</v>
      </c>
      <c r="F112" s="70">
        <f t="shared" ca="1" si="27"/>
        <v>16.632000000000001</v>
      </c>
      <c r="G112" s="68">
        <f t="shared" ca="1" si="28"/>
        <v>632.28030967741961</v>
      </c>
      <c r="H112" s="9" t="str">
        <f t="shared" ca="1" si="30"/>
        <v>NO</v>
      </c>
    </row>
    <row r="113" spans="1:8" x14ac:dyDescent="0.3">
      <c r="A113" s="8" t="str">
        <f t="shared" ca="1" si="29"/>
        <v>Snowfence</v>
      </c>
      <c r="B113" s="69">
        <v>42616</v>
      </c>
      <c r="C113" s="8">
        <f t="shared" ca="1" si="24"/>
        <v>325</v>
      </c>
      <c r="D113" s="70">
        <f t="shared" ca="1" si="25"/>
        <v>0</v>
      </c>
      <c r="E113" s="70">
        <f t="shared" ca="1" si="26"/>
        <v>910.85806451612928</v>
      </c>
      <c r="F113" s="70">
        <f t="shared" ca="1" si="27"/>
        <v>16.671600000000002</v>
      </c>
      <c r="G113" s="68">
        <f t="shared" ca="1" si="28"/>
        <v>616.8280645161293</v>
      </c>
      <c r="H113" s="9" t="str">
        <f t="shared" ca="1" si="30"/>
        <v>NO</v>
      </c>
    </row>
    <row r="114" spans="1:8" x14ac:dyDescent="0.3">
      <c r="A114" s="8" t="str">
        <f t="shared" ca="1" si="29"/>
        <v>Snowfence</v>
      </c>
      <c r="B114" s="69">
        <v>42617</v>
      </c>
      <c r="C114" s="8">
        <f t="shared" ca="1" si="24"/>
        <v>325</v>
      </c>
      <c r="D114" s="70">
        <f t="shared" ca="1" si="25"/>
        <v>0</v>
      </c>
      <c r="E114" s="70">
        <f t="shared" ca="1" si="26"/>
        <v>912.07741935483898</v>
      </c>
      <c r="F114" s="70">
        <f t="shared" ca="1" si="27"/>
        <v>16.711200000000002</v>
      </c>
      <c r="G114" s="68">
        <f t="shared" ca="1" si="28"/>
        <v>601.33621935483905</v>
      </c>
      <c r="H114" s="9" t="str">
        <f t="shared" ca="1" si="30"/>
        <v>NO</v>
      </c>
    </row>
    <row r="115" spans="1:8" x14ac:dyDescent="0.3">
      <c r="A115" s="8" t="str">
        <f t="shared" ca="1" si="29"/>
        <v>Snowfence</v>
      </c>
      <c r="B115" s="69">
        <v>42618</v>
      </c>
      <c r="C115" s="8">
        <f t="shared" ca="1" si="24"/>
        <v>325</v>
      </c>
      <c r="D115" s="70">
        <f t="shared" ca="1" si="25"/>
        <v>0</v>
      </c>
      <c r="E115" s="70">
        <f t="shared" ca="1" si="26"/>
        <v>913.29677419354869</v>
      </c>
      <c r="F115" s="70">
        <f t="shared" ca="1" si="27"/>
        <v>16.750800000000002</v>
      </c>
      <c r="G115" s="68">
        <f t="shared" ca="1" si="28"/>
        <v>585.80477419354872</v>
      </c>
      <c r="H115" s="9" t="str">
        <f t="shared" ca="1" si="30"/>
        <v>NO</v>
      </c>
    </row>
    <row r="116" spans="1:8" x14ac:dyDescent="0.3">
      <c r="A116" s="8" t="str">
        <f t="shared" ca="1" si="29"/>
        <v>Snowfence</v>
      </c>
      <c r="B116" s="69">
        <v>42619</v>
      </c>
      <c r="C116" s="8">
        <f t="shared" ca="1" si="24"/>
        <v>325</v>
      </c>
      <c r="D116" s="70">
        <f t="shared" ca="1" si="25"/>
        <v>0</v>
      </c>
      <c r="E116" s="70">
        <f t="shared" ca="1" si="26"/>
        <v>914.51612903225839</v>
      </c>
      <c r="F116" s="70">
        <f t="shared" ca="1" si="27"/>
        <v>16.790400000000002</v>
      </c>
      <c r="G116" s="68">
        <f t="shared" ca="1" si="28"/>
        <v>570.23372903225845</v>
      </c>
      <c r="H116" s="9" t="str">
        <f t="shared" ca="1" si="30"/>
        <v>NO</v>
      </c>
    </row>
    <row r="117" spans="1:8" x14ac:dyDescent="0.3">
      <c r="A117" s="8" t="str">
        <f t="shared" ca="1" si="29"/>
        <v>Snowfence</v>
      </c>
      <c r="B117" s="69">
        <v>42620</v>
      </c>
      <c r="C117" s="8">
        <f t="shared" ca="1" si="24"/>
        <v>325</v>
      </c>
      <c r="D117" s="70">
        <f t="shared" ca="1" si="25"/>
        <v>0</v>
      </c>
      <c r="E117" s="70">
        <f t="shared" ca="1" si="26"/>
        <v>915.7354838709681</v>
      </c>
      <c r="F117" s="70">
        <f t="shared" ca="1" si="27"/>
        <v>16.829999999999998</v>
      </c>
      <c r="G117" s="68">
        <f t="shared" ca="1" si="28"/>
        <v>554.62308387096812</v>
      </c>
      <c r="H117" s="9" t="str">
        <f t="shared" ca="1" si="30"/>
        <v>NO</v>
      </c>
    </row>
    <row r="118" spans="1:8" x14ac:dyDescent="0.3">
      <c r="A118" s="8" t="str">
        <f t="shared" ca="1" si="29"/>
        <v>Snowfence</v>
      </c>
      <c r="B118" s="69">
        <v>42621</v>
      </c>
      <c r="C118" s="8">
        <f t="shared" ca="1" si="24"/>
        <v>325</v>
      </c>
      <c r="D118" s="70">
        <f t="shared" ca="1" si="25"/>
        <v>0</v>
      </c>
      <c r="E118" s="70">
        <f t="shared" ca="1" si="26"/>
        <v>916.9548387096778</v>
      </c>
      <c r="F118" s="70">
        <f t="shared" ca="1" si="27"/>
        <v>16.869599999999998</v>
      </c>
      <c r="G118" s="68">
        <f t="shared" ca="1" si="28"/>
        <v>538.97283870967783</v>
      </c>
      <c r="H118" s="9" t="str">
        <f t="shared" ca="1" si="30"/>
        <v>YES</v>
      </c>
    </row>
    <row r="119" spans="1:8" x14ac:dyDescent="0.3">
      <c r="A119" s="8" t="str">
        <f t="shared" ca="1" si="29"/>
        <v>Headquarters</v>
      </c>
      <c r="B119" s="69">
        <v>42622</v>
      </c>
      <c r="C119" s="8">
        <f t="shared" ca="1" si="24"/>
        <v>304</v>
      </c>
      <c r="D119" s="70">
        <f t="shared" ca="1" si="25"/>
        <v>0</v>
      </c>
      <c r="E119" s="70">
        <f t="shared" ca="1" si="26"/>
        <v>709.92000000000098</v>
      </c>
      <c r="F119" s="70">
        <f t="shared" ca="1" si="27"/>
        <v>18.077269736842105</v>
      </c>
      <c r="G119" s="68">
        <f t="shared" ca="1" si="28"/>
        <v>709.92000000000098</v>
      </c>
      <c r="H119" s="9" t="str">
        <f t="shared" ca="1" si="30"/>
        <v>NO</v>
      </c>
    </row>
    <row r="120" spans="1:8" x14ac:dyDescent="0.3">
      <c r="A120" s="8" t="str">
        <f t="shared" ca="1" si="29"/>
        <v>Headquarters</v>
      </c>
      <c r="B120" s="69">
        <v>42623</v>
      </c>
      <c r="C120" s="8">
        <f t="shared" ca="1" si="24"/>
        <v>304</v>
      </c>
      <c r="D120" s="70">
        <f t="shared" ca="1" si="25"/>
        <v>0</v>
      </c>
      <c r="E120" s="70">
        <f t="shared" ca="1" si="26"/>
        <v>710.400000000001</v>
      </c>
      <c r="F120" s="70">
        <f t="shared" ca="1" si="27"/>
        <v>18.119605263157894</v>
      </c>
      <c r="G120" s="68">
        <f t="shared" ca="1" si="28"/>
        <v>692.28039473684316</v>
      </c>
      <c r="H120" s="9" t="str">
        <f t="shared" ca="1" si="30"/>
        <v>NO</v>
      </c>
    </row>
    <row r="121" spans="1:8" x14ac:dyDescent="0.3">
      <c r="A121" s="8" t="str">
        <f t="shared" ca="1" si="29"/>
        <v>Headquarters</v>
      </c>
      <c r="B121" s="69">
        <v>42624</v>
      </c>
      <c r="C121" s="8">
        <f t="shared" ca="1" si="24"/>
        <v>304</v>
      </c>
      <c r="D121" s="70">
        <f t="shared" ca="1" si="25"/>
        <v>0</v>
      </c>
      <c r="E121" s="70">
        <f t="shared" ca="1" si="26"/>
        <v>710.88000000000102</v>
      </c>
      <c r="F121" s="70">
        <f t="shared" ca="1" si="27"/>
        <v>18.161940789473682</v>
      </c>
      <c r="G121" s="68">
        <f t="shared" ca="1" si="28"/>
        <v>674.59845394736953</v>
      </c>
      <c r="H121" s="9" t="str">
        <f t="shared" ca="1" si="30"/>
        <v>NO</v>
      </c>
    </row>
    <row r="122" spans="1:8" x14ac:dyDescent="0.3">
      <c r="A122" s="8" t="str">
        <f t="shared" ca="1" si="29"/>
        <v>Headquarters</v>
      </c>
      <c r="B122" s="69">
        <v>42625</v>
      </c>
      <c r="C122" s="8">
        <f t="shared" ca="1" si="24"/>
        <v>304</v>
      </c>
      <c r="D122" s="70">
        <f t="shared" ca="1" si="25"/>
        <v>0</v>
      </c>
      <c r="E122" s="70">
        <f t="shared" ca="1" si="26"/>
        <v>711.36000000000104</v>
      </c>
      <c r="F122" s="70">
        <f t="shared" ca="1" si="27"/>
        <v>18.204276315789471</v>
      </c>
      <c r="G122" s="68">
        <f t="shared" ca="1" si="28"/>
        <v>656.8741776315801</v>
      </c>
      <c r="H122" s="9" t="str">
        <f t="shared" ca="1" si="30"/>
        <v>NO</v>
      </c>
    </row>
    <row r="123" spans="1:8" x14ac:dyDescent="0.3">
      <c r="A123" s="8" t="str">
        <f t="shared" ca="1" si="29"/>
        <v>Headquarters</v>
      </c>
      <c r="B123" s="69">
        <v>42626</v>
      </c>
      <c r="C123" s="8">
        <f t="shared" ca="1" si="24"/>
        <v>304</v>
      </c>
      <c r="D123" s="70">
        <f t="shared" ca="1" si="25"/>
        <v>0</v>
      </c>
      <c r="E123" s="70">
        <f t="shared" ca="1" si="26"/>
        <v>711.84000000000106</v>
      </c>
      <c r="F123" s="70">
        <f t="shared" ca="1" si="27"/>
        <v>18.246611842105263</v>
      </c>
      <c r="G123" s="68">
        <f t="shared" ca="1" si="28"/>
        <v>639.10756578947485</v>
      </c>
      <c r="H123" s="9" t="str">
        <f t="shared" ca="1" si="30"/>
        <v>NO</v>
      </c>
    </row>
    <row r="124" spans="1:8" x14ac:dyDescent="0.3">
      <c r="A124" s="8" t="str">
        <f t="shared" ca="1" si="29"/>
        <v>Headquarters</v>
      </c>
      <c r="B124" s="69">
        <v>42627</v>
      </c>
      <c r="C124" s="8">
        <f t="shared" ca="1" si="24"/>
        <v>304</v>
      </c>
      <c r="D124" s="70">
        <f t="shared" ca="1" si="25"/>
        <v>0</v>
      </c>
      <c r="E124" s="70">
        <f t="shared" ca="1" si="26"/>
        <v>712.32000000000107</v>
      </c>
      <c r="F124" s="70">
        <f t="shared" ca="1" si="27"/>
        <v>18.288947368421052</v>
      </c>
      <c r="G124" s="68">
        <f t="shared" ca="1" si="28"/>
        <v>621.29861842105379</v>
      </c>
      <c r="H124" s="9" t="str">
        <f t="shared" ca="1" si="30"/>
        <v>NO</v>
      </c>
    </row>
    <row r="125" spans="1:8" x14ac:dyDescent="0.3">
      <c r="A125" s="8" t="str">
        <f t="shared" ca="1" si="29"/>
        <v>Headquarters</v>
      </c>
      <c r="B125" s="69">
        <v>42628</v>
      </c>
      <c r="C125" s="8">
        <f t="shared" ca="1" si="24"/>
        <v>304</v>
      </c>
      <c r="D125" s="70">
        <f t="shared" ca="1" si="25"/>
        <v>0</v>
      </c>
      <c r="E125" s="70">
        <f t="shared" ca="1" si="26"/>
        <v>712.80000000000109</v>
      </c>
      <c r="F125" s="70">
        <f t="shared" ca="1" si="27"/>
        <v>18.331282894736841</v>
      </c>
      <c r="G125" s="68">
        <f t="shared" ca="1" si="28"/>
        <v>603.44733552631692</v>
      </c>
      <c r="H125" s="9" t="str">
        <f t="shared" ca="1" si="30"/>
        <v>NO</v>
      </c>
    </row>
    <row r="126" spans="1:8" x14ac:dyDescent="0.3">
      <c r="A126" s="8" t="str">
        <f t="shared" ca="1" si="29"/>
        <v>Headquarters</v>
      </c>
      <c r="B126" s="69">
        <v>42629</v>
      </c>
      <c r="C126" s="8">
        <f t="shared" ca="1" si="24"/>
        <v>304</v>
      </c>
      <c r="D126" s="70">
        <f t="shared" ca="1" si="25"/>
        <v>0</v>
      </c>
      <c r="E126" s="70">
        <f t="shared" ca="1" si="26"/>
        <v>713.28000000000111</v>
      </c>
      <c r="F126" s="70">
        <f t="shared" ca="1" si="27"/>
        <v>18.37361842105263</v>
      </c>
      <c r="G126" s="68">
        <f t="shared" ca="1" si="28"/>
        <v>585.55371710526435</v>
      </c>
      <c r="H126" s="9" t="str">
        <f t="shared" ca="1" si="30"/>
        <v>NO</v>
      </c>
    </row>
    <row r="127" spans="1:8" x14ac:dyDescent="0.3">
      <c r="A127" s="8" t="str">
        <f t="shared" ca="1" si="29"/>
        <v>Headquarters</v>
      </c>
      <c r="B127" s="69">
        <v>42630</v>
      </c>
      <c r="C127" s="8">
        <f t="shared" ca="1" si="24"/>
        <v>304</v>
      </c>
      <c r="D127" s="70">
        <f t="shared" ca="1" si="25"/>
        <v>0</v>
      </c>
      <c r="E127" s="70">
        <f t="shared" ca="1" si="26"/>
        <v>713.76000000000113</v>
      </c>
      <c r="F127" s="70">
        <f t="shared" ca="1" si="27"/>
        <v>18.415953947368422</v>
      </c>
      <c r="G127" s="68">
        <f t="shared" ca="1" si="28"/>
        <v>567.61776315789598</v>
      </c>
      <c r="H127" s="9" t="str">
        <f t="shared" ca="1" si="30"/>
        <v>NO</v>
      </c>
    </row>
    <row r="128" spans="1:8" x14ac:dyDescent="0.3">
      <c r="A128" s="8" t="str">
        <f t="shared" ca="1" si="29"/>
        <v>Headquarters</v>
      </c>
      <c r="B128" s="69">
        <v>42631</v>
      </c>
      <c r="C128" s="8">
        <f t="shared" ca="1" si="24"/>
        <v>304</v>
      </c>
      <c r="D128" s="70">
        <f t="shared" ca="1" si="25"/>
        <v>0</v>
      </c>
      <c r="E128" s="70">
        <f t="shared" ca="1" si="26"/>
        <v>714.24000000000115</v>
      </c>
      <c r="F128" s="70">
        <f t="shared" ca="1" si="27"/>
        <v>18.458289473684211</v>
      </c>
      <c r="G128" s="68">
        <f t="shared" ca="1" si="28"/>
        <v>549.63947368421179</v>
      </c>
      <c r="H128" s="9" t="str">
        <f t="shared" ca="1" si="30"/>
        <v>NO</v>
      </c>
    </row>
    <row r="129" spans="1:8" x14ac:dyDescent="0.3">
      <c r="A129" s="8" t="str">
        <f t="shared" ca="1" si="29"/>
        <v>Headquarters</v>
      </c>
      <c r="B129" s="69">
        <v>42632</v>
      </c>
      <c r="C129" s="8">
        <f t="shared" ca="1" si="24"/>
        <v>304</v>
      </c>
      <c r="D129" s="70">
        <f t="shared" ca="1" si="25"/>
        <v>0</v>
      </c>
      <c r="E129" s="70">
        <f t="shared" ca="1" si="26"/>
        <v>714.72000000000116</v>
      </c>
      <c r="F129" s="70">
        <f t="shared" ca="1" si="27"/>
        <v>18.500624999999999</v>
      </c>
      <c r="G129" s="68">
        <f t="shared" ca="1" si="28"/>
        <v>531.6188486842118</v>
      </c>
      <c r="H129" s="9" t="str">
        <f t="shared" ca="1" si="30"/>
        <v>NO</v>
      </c>
    </row>
    <row r="130" spans="1:8" x14ac:dyDescent="0.3">
      <c r="A130" s="8" t="str">
        <f t="shared" ca="1" si="29"/>
        <v>Headquarters</v>
      </c>
      <c r="B130" s="69">
        <v>42633</v>
      </c>
      <c r="C130" s="8">
        <f t="shared" ref="C130:C141" ca="1" si="31">VLOOKUP(A130,PastureInfo,2,FALSE)</f>
        <v>304</v>
      </c>
      <c r="D130" s="70">
        <f t="shared" ref="D130:D141" ca="1" si="32">OFFSET(INDIRECT($A130,FALSE),MATCH($B130,Date,0),1,1,1)</f>
        <v>0</v>
      </c>
      <c r="E130" s="70">
        <f t="shared" ref="E130:E141" ca="1" si="33">OFFSET(INDIRECT($A130,FALSE),MATCH($B130,Date,0),2,1,1)</f>
        <v>715.20000000000118</v>
      </c>
      <c r="F130" s="70">
        <f t="shared" ref="F130:F141" ca="1" si="34">OFFSET(DailyIntake,MATCH($B130,Date,0)-1,0,1,1)/C130</f>
        <v>18.542960526315792</v>
      </c>
      <c r="G130" s="68">
        <f t="shared" ref="G130:G141" ca="1" si="35">IF(A130=A129,G129+(D130-D129)+(E130-E129)-F130,SUM(D130:E130))</f>
        <v>513.55588815789599</v>
      </c>
      <c r="H130" s="9" t="str">
        <f t="shared" ca="1" si="30"/>
        <v>NO</v>
      </c>
    </row>
    <row r="131" spans="1:8" x14ac:dyDescent="0.3">
      <c r="A131" s="8" t="str">
        <f t="shared" ref="A131:A141" ca="1" si="36">IF(H130="NO",A130,OFFSET(PastureOrder,MATCH(A130,PastureOrder,0),0,1,1))</f>
        <v>Headquarters</v>
      </c>
      <c r="B131" s="69">
        <v>42634</v>
      </c>
      <c r="C131" s="8">
        <f t="shared" ca="1" si="31"/>
        <v>304</v>
      </c>
      <c r="D131" s="70">
        <f t="shared" ca="1" si="32"/>
        <v>0</v>
      </c>
      <c r="E131" s="70">
        <f t="shared" ca="1" si="33"/>
        <v>715.6800000000012</v>
      </c>
      <c r="F131" s="70">
        <f t="shared" ca="1" si="34"/>
        <v>18.58529605263158</v>
      </c>
      <c r="G131" s="68">
        <f t="shared" ca="1" si="35"/>
        <v>495.45059210526443</v>
      </c>
      <c r="H131" s="9" t="str">
        <f t="shared" ref="H131:H141" ca="1" si="37">IF(G131&lt;VLOOKUP(VLOOKUP(A131,PastureInfo,3,FALSE),Thresholds,2,FALSE),"YES","NO")</f>
        <v>YES</v>
      </c>
    </row>
    <row r="132" spans="1:8" x14ac:dyDescent="0.3">
      <c r="A132" s="8" t="str">
        <f t="shared" ca="1" si="36"/>
        <v>Saltflat</v>
      </c>
      <c r="B132" s="69">
        <v>42635</v>
      </c>
      <c r="C132" s="8">
        <f t="shared" ca="1" si="31"/>
        <v>319</v>
      </c>
      <c r="D132" s="70">
        <f t="shared" ca="1" si="32"/>
        <v>0</v>
      </c>
      <c r="E132" s="70">
        <f t="shared" ca="1" si="33"/>
        <v>934.02580645161368</v>
      </c>
      <c r="F132" s="70">
        <f t="shared" ca="1" si="34"/>
        <v>17.751724137931035</v>
      </c>
      <c r="G132" s="68">
        <f t="shared" ca="1" si="35"/>
        <v>934.02580645161368</v>
      </c>
      <c r="H132" s="9" t="str">
        <f t="shared" ca="1" si="37"/>
        <v>NO</v>
      </c>
    </row>
    <row r="133" spans="1:8" x14ac:dyDescent="0.3">
      <c r="A133" s="8" t="str">
        <f t="shared" ca="1" si="36"/>
        <v>Saltflat</v>
      </c>
      <c r="B133" s="69">
        <v>42636</v>
      </c>
      <c r="C133" s="8">
        <f t="shared" ca="1" si="31"/>
        <v>319</v>
      </c>
      <c r="D133" s="70">
        <f t="shared" ca="1" si="32"/>
        <v>0</v>
      </c>
      <c r="E133" s="70">
        <f t="shared" ca="1" si="33"/>
        <v>935.24516129032338</v>
      </c>
      <c r="F133" s="70">
        <f t="shared" ca="1" si="34"/>
        <v>17.792068965517242</v>
      </c>
      <c r="G133" s="68">
        <f t="shared" ca="1" si="35"/>
        <v>917.45309232480611</v>
      </c>
      <c r="H133" s="9" t="str">
        <f t="shared" ca="1" si="37"/>
        <v>NO</v>
      </c>
    </row>
    <row r="134" spans="1:8" x14ac:dyDescent="0.3">
      <c r="A134" s="8" t="str">
        <f t="shared" ca="1" si="36"/>
        <v>Saltflat</v>
      </c>
      <c r="B134" s="69">
        <v>42637</v>
      </c>
      <c r="C134" s="8">
        <f t="shared" ca="1" si="31"/>
        <v>319</v>
      </c>
      <c r="D134" s="70">
        <f t="shared" ca="1" si="32"/>
        <v>0</v>
      </c>
      <c r="E134" s="70">
        <f t="shared" ca="1" si="33"/>
        <v>936.46451612903309</v>
      </c>
      <c r="F134" s="70">
        <f t="shared" ca="1" si="34"/>
        <v>17.832413793103449</v>
      </c>
      <c r="G134" s="68">
        <f t="shared" ca="1" si="35"/>
        <v>900.84003337041236</v>
      </c>
      <c r="H134" s="9" t="str">
        <f t="shared" ca="1" si="37"/>
        <v>NO</v>
      </c>
    </row>
    <row r="135" spans="1:8" x14ac:dyDescent="0.3">
      <c r="A135" s="8" t="str">
        <f t="shared" ca="1" si="36"/>
        <v>Saltflat</v>
      </c>
      <c r="B135" s="69">
        <v>42638</v>
      </c>
      <c r="C135" s="8">
        <f t="shared" ca="1" si="31"/>
        <v>319</v>
      </c>
      <c r="D135" s="70">
        <f t="shared" ca="1" si="32"/>
        <v>0</v>
      </c>
      <c r="E135" s="70">
        <f t="shared" ca="1" si="33"/>
        <v>937.68387096774279</v>
      </c>
      <c r="F135" s="70">
        <f t="shared" ca="1" si="34"/>
        <v>17.872758620689655</v>
      </c>
      <c r="G135" s="68">
        <f t="shared" ca="1" si="35"/>
        <v>884.18662958843242</v>
      </c>
      <c r="H135" s="9" t="str">
        <f t="shared" ca="1" si="37"/>
        <v>NO</v>
      </c>
    </row>
    <row r="136" spans="1:8" x14ac:dyDescent="0.3">
      <c r="A136" s="8" t="str">
        <f t="shared" ca="1" si="36"/>
        <v>Saltflat</v>
      </c>
      <c r="B136" s="69">
        <v>42639</v>
      </c>
      <c r="C136" s="8">
        <f t="shared" ca="1" si="31"/>
        <v>319</v>
      </c>
      <c r="D136" s="70">
        <f t="shared" ca="1" si="32"/>
        <v>0</v>
      </c>
      <c r="E136" s="70">
        <f t="shared" ca="1" si="33"/>
        <v>938.9032258064525</v>
      </c>
      <c r="F136" s="70">
        <f t="shared" ca="1" si="34"/>
        <v>17.913103448275866</v>
      </c>
      <c r="G136" s="68">
        <f t="shared" ca="1" si="35"/>
        <v>867.49288097886631</v>
      </c>
      <c r="H136" s="9" t="str">
        <f t="shared" ca="1" si="37"/>
        <v>NO</v>
      </c>
    </row>
    <row r="137" spans="1:8" x14ac:dyDescent="0.3">
      <c r="A137" s="8" t="str">
        <f t="shared" ca="1" si="36"/>
        <v>Saltflat</v>
      </c>
      <c r="B137" s="69">
        <v>42640</v>
      </c>
      <c r="C137" s="8">
        <f t="shared" ca="1" si="31"/>
        <v>319</v>
      </c>
      <c r="D137" s="70">
        <f t="shared" ca="1" si="32"/>
        <v>0</v>
      </c>
      <c r="E137" s="70">
        <f t="shared" ca="1" si="33"/>
        <v>940.1225806451622</v>
      </c>
      <c r="F137" s="70">
        <f t="shared" ca="1" si="34"/>
        <v>17.953448275862069</v>
      </c>
      <c r="G137" s="68">
        <f t="shared" ca="1" si="35"/>
        <v>850.7587875417139</v>
      </c>
      <c r="H137" s="9" t="str">
        <f t="shared" ca="1" si="37"/>
        <v>NO</v>
      </c>
    </row>
    <row r="138" spans="1:8" x14ac:dyDescent="0.3">
      <c r="A138" s="8" t="str">
        <f t="shared" ca="1" si="36"/>
        <v>Saltflat</v>
      </c>
      <c r="B138" s="69">
        <v>42641</v>
      </c>
      <c r="C138" s="8">
        <f t="shared" ca="1" si="31"/>
        <v>319</v>
      </c>
      <c r="D138" s="70">
        <f t="shared" ca="1" si="32"/>
        <v>0</v>
      </c>
      <c r="E138" s="70">
        <f t="shared" ca="1" si="33"/>
        <v>941.34193548387191</v>
      </c>
      <c r="F138" s="70">
        <f t="shared" ca="1" si="34"/>
        <v>17.993793103448276</v>
      </c>
      <c r="G138" s="68">
        <f t="shared" ca="1" si="35"/>
        <v>833.98434927697531</v>
      </c>
      <c r="H138" s="9" t="str">
        <f t="shared" ca="1" si="37"/>
        <v>NO</v>
      </c>
    </row>
    <row r="139" spans="1:8" x14ac:dyDescent="0.3">
      <c r="A139" s="8" t="str">
        <f t="shared" ca="1" si="36"/>
        <v>Saltflat</v>
      </c>
      <c r="B139" s="69">
        <v>42642</v>
      </c>
      <c r="C139" s="8">
        <f t="shared" ca="1" si="31"/>
        <v>319</v>
      </c>
      <c r="D139" s="70">
        <f t="shared" ca="1" si="32"/>
        <v>0</v>
      </c>
      <c r="E139" s="70">
        <f t="shared" ca="1" si="33"/>
        <v>942.56129032258161</v>
      </c>
      <c r="F139" s="70">
        <f t="shared" ca="1" si="34"/>
        <v>18.034137931034483</v>
      </c>
      <c r="G139" s="68">
        <f t="shared" ca="1" si="35"/>
        <v>817.16956618465053</v>
      </c>
      <c r="H139" s="9" t="str">
        <f t="shared" ca="1" si="37"/>
        <v>NO</v>
      </c>
    </row>
    <row r="140" spans="1:8" x14ac:dyDescent="0.3">
      <c r="A140" s="8" t="str">
        <f t="shared" ca="1" si="36"/>
        <v>Saltflat</v>
      </c>
      <c r="B140" s="69">
        <v>42643</v>
      </c>
      <c r="C140" s="8">
        <f t="shared" ca="1" si="31"/>
        <v>319</v>
      </c>
      <c r="D140" s="70">
        <f t="shared" ca="1" si="32"/>
        <v>0</v>
      </c>
      <c r="E140" s="70">
        <f t="shared" ca="1" si="33"/>
        <v>943.78064516129132</v>
      </c>
      <c r="F140" s="70">
        <f t="shared" ca="1" si="34"/>
        <v>18.07448275862069</v>
      </c>
      <c r="G140" s="68">
        <f t="shared" ca="1" si="35"/>
        <v>800.31443826473958</v>
      </c>
      <c r="H140" s="9" t="str">
        <f t="shared" ca="1" si="37"/>
        <v>NO</v>
      </c>
    </row>
    <row r="141" spans="1:8" x14ac:dyDescent="0.3">
      <c r="A141" s="8" t="str">
        <f t="shared" ca="1" si="36"/>
        <v>Saltflat</v>
      </c>
      <c r="B141" s="69">
        <v>42644</v>
      </c>
      <c r="C141" s="8">
        <f t="shared" ca="1" si="31"/>
        <v>319</v>
      </c>
      <c r="D141" s="70">
        <f t="shared" ca="1" si="32"/>
        <v>0</v>
      </c>
      <c r="E141" s="70">
        <f t="shared" ca="1" si="33"/>
        <v>945.00000000000102</v>
      </c>
      <c r="F141" s="70">
        <f t="shared" ca="1" si="34"/>
        <v>18.114827586206896</v>
      </c>
      <c r="G141" s="68">
        <f t="shared" ca="1" si="35"/>
        <v>783.41896551724244</v>
      </c>
      <c r="H141" s="9" t="str">
        <f t="shared" ca="1" si="37"/>
        <v>NO</v>
      </c>
    </row>
  </sheetData>
  <sortState ref="P4:R13">
    <sortCondition ref="P4:P1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RowHeight="14.4" x14ac:dyDescent="0.3"/>
  <cols>
    <col min="1" max="1" width="20" customWidth="1"/>
    <col min="2" max="2" width="18" customWidth="1"/>
  </cols>
  <sheetData>
    <row r="1" spans="1:2" x14ac:dyDescent="0.25">
      <c r="A1" t="s">
        <v>0</v>
      </c>
      <c r="B1" t="s">
        <v>47</v>
      </c>
    </row>
    <row r="2" spans="1:2" x14ac:dyDescent="0.25">
      <c r="A2" t="s">
        <v>1</v>
      </c>
      <c r="B2">
        <v>945</v>
      </c>
    </row>
    <row r="3" spans="1:2" x14ac:dyDescent="0.25">
      <c r="A3" t="s">
        <v>2</v>
      </c>
      <c r="B3">
        <v>945</v>
      </c>
    </row>
    <row r="4" spans="1:2" x14ac:dyDescent="0.25">
      <c r="A4" t="s">
        <v>10</v>
      </c>
      <c r="B4">
        <v>720</v>
      </c>
    </row>
    <row r="5" spans="1:2" x14ac:dyDescent="0.25">
      <c r="A5" t="s">
        <v>3</v>
      </c>
      <c r="B5">
        <v>720</v>
      </c>
    </row>
    <row r="6" spans="1:2" x14ac:dyDescent="0.25">
      <c r="A6" t="s">
        <v>4</v>
      </c>
      <c r="B6">
        <v>945</v>
      </c>
    </row>
    <row r="7" spans="1:2" x14ac:dyDescent="0.25">
      <c r="A7" t="s">
        <v>5</v>
      </c>
      <c r="B7">
        <v>720</v>
      </c>
    </row>
    <row r="8" spans="1:2" x14ac:dyDescent="0.25">
      <c r="A8" t="s">
        <v>6</v>
      </c>
      <c r="B8">
        <v>630</v>
      </c>
    </row>
    <row r="9" spans="1:2" x14ac:dyDescent="0.25">
      <c r="A9" t="s">
        <v>7</v>
      </c>
      <c r="B9">
        <v>630</v>
      </c>
    </row>
    <row r="10" spans="1:2" x14ac:dyDescent="0.25">
      <c r="A10" t="s">
        <v>9</v>
      </c>
      <c r="B10">
        <v>630</v>
      </c>
    </row>
    <row r="11" spans="1:2" x14ac:dyDescent="0.25">
      <c r="A11" t="s">
        <v>8</v>
      </c>
      <c r="B11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G17" sqref="G17"/>
    </sheetView>
  </sheetViews>
  <sheetFormatPr defaultRowHeight="14.4" x14ac:dyDescent="0.3"/>
  <cols>
    <col min="1" max="1" width="14.88671875" style="1" customWidth="1"/>
    <col min="2" max="2" width="9.109375" style="1"/>
    <col min="3" max="3" width="15.33203125" style="1" customWidth="1"/>
    <col min="4" max="4" width="10.33203125" style="5" customWidth="1"/>
    <col min="5" max="5" width="16.109375" style="5" customWidth="1"/>
    <col min="6" max="6" width="9.109375" style="11"/>
  </cols>
  <sheetData>
    <row r="1" spans="1:6" ht="45" x14ac:dyDescent="0.25">
      <c r="A1" s="8" t="s">
        <v>48</v>
      </c>
      <c r="B1" s="8" t="s">
        <v>49</v>
      </c>
      <c r="C1" s="8" t="s">
        <v>65</v>
      </c>
      <c r="D1" s="10" t="s">
        <v>66</v>
      </c>
      <c r="E1" s="10" t="s">
        <v>95</v>
      </c>
      <c r="F1" s="10" t="s">
        <v>96</v>
      </c>
    </row>
    <row r="2" spans="1:6" ht="15" x14ac:dyDescent="0.25">
      <c r="A2" s="3">
        <v>42139</v>
      </c>
      <c r="B2" s="1">
        <v>1</v>
      </c>
      <c r="C2" s="1">
        <v>620</v>
      </c>
      <c r="D2" s="5">
        <v>234</v>
      </c>
      <c r="E2" s="5">
        <f>0.03*C2*D2</f>
        <v>4352.3999999999996</v>
      </c>
      <c r="F2" s="5">
        <f>0.0275*C2*D2</f>
        <v>3989.7000000000003</v>
      </c>
    </row>
    <row r="3" spans="1:6" ht="15" x14ac:dyDescent="0.25">
      <c r="A3" s="3">
        <v>42140</v>
      </c>
      <c r="B3" s="1">
        <f>B2+1</f>
        <v>2</v>
      </c>
      <c r="C3" s="5">
        <f>C2+2</f>
        <v>622</v>
      </c>
      <c r="D3" s="5">
        <f t="shared" ref="D3:D18" si="0">D2+(945*($J$9/31))</f>
        <v>234</v>
      </c>
      <c r="E3" s="5">
        <f t="shared" ref="E3:E66" si="1">0.03*C3*D3</f>
        <v>4366.4399999999996</v>
      </c>
      <c r="F3" s="5">
        <f t="shared" ref="F3:F66" si="2">0.0275*C3*D3</f>
        <v>4002.57</v>
      </c>
    </row>
    <row r="4" spans="1:6" ht="15" x14ac:dyDescent="0.25">
      <c r="A4" s="3">
        <v>42141</v>
      </c>
      <c r="B4" s="1">
        <f t="shared" ref="B4:B67" si="3">B3+1</f>
        <v>3</v>
      </c>
      <c r="C4" s="5">
        <f t="shared" ref="C4:C67" si="4">C3+2</f>
        <v>624</v>
      </c>
      <c r="D4" s="5">
        <f t="shared" si="0"/>
        <v>234</v>
      </c>
      <c r="E4" s="5">
        <f t="shared" si="1"/>
        <v>4380.4799999999996</v>
      </c>
      <c r="F4" s="5">
        <f t="shared" si="2"/>
        <v>4015.44</v>
      </c>
    </row>
    <row r="5" spans="1:6" ht="15" x14ac:dyDescent="0.25">
      <c r="A5" s="3">
        <v>42142</v>
      </c>
      <c r="B5" s="1">
        <f t="shared" si="3"/>
        <v>4</v>
      </c>
      <c r="C5" s="5">
        <f t="shared" si="4"/>
        <v>626</v>
      </c>
      <c r="D5" s="5">
        <f t="shared" si="0"/>
        <v>234</v>
      </c>
      <c r="E5" s="5">
        <f t="shared" si="1"/>
        <v>4394.5199999999995</v>
      </c>
      <c r="F5" s="5">
        <f t="shared" si="2"/>
        <v>4028.31</v>
      </c>
    </row>
    <row r="6" spans="1:6" ht="15" x14ac:dyDescent="0.25">
      <c r="A6" s="3">
        <v>42143</v>
      </c>
      <c r="B6" s="1">
        <f t="shared" si="3"/>
        <v>5</v>
      </c>
      <c r="C6" s="5">
        <f t="shared" si="4"/>
        <v>628</v>
      </c>
      <c r="D6" s="5">
        <f t="shared" si="0"/>
        <v>234</v>
      </c>
      <c r="E6" s="5">
        <f t="shared" si="1"/>
        <v>4408.5600000000004</v>
      </c>
      <c r="F6" s="5">
        <f t="shared" si="2"/>
        <v>4041.18</v>
      </c>
    </row>
    <row r="7" spans="1:6" ht="15" x14ac:dyDescent="0.25">
      <c r="A7" s="3">
        <v>42144</v>
      </c>
      <c r="B7" s="1">
        <f t="shared" si="3"/>
        <v>6</v>
      </c>
      <c r="C7" s="5">
        <f t="shared" si="4"/>
        <v>630</v>
      </c>
      <c r="D7" s="5">
        <f t="shared" si="0"/>
        <v>234</v>
      </c>
      <c r="E7" s="5">
        <f t="shared" si="1"/>
        <v>4422.5999999999995</v>
      </c>
      <c r="F7" s="5">
        <f t="shared" si="2"/>
        <v>4054.0499999999997</v>
      </c>
    </row>
    <row r="8" spans="1:6" ht="15" x14ac:dyDescent="0.25">
      <c r="A8" s="3">
        <v>42145</v>
      </c>
      <c r="B8" s="1">
        <f t="shared" si="3"/>
        <v>7</v>
      </c>
      <c r="C8" s="5">
        <f t="shared" si="4"/>
        <v>632</v>
      </c>
      <c r="D8" s="5">
        <f t="shared" si="0"/>
        <v>234</v>
      </c>
      <c r="E8" s="5">
        <f t="shared" si="1"/>
        <v>4436.6400000000003</v>
      </c>
      <c r="F8" s="5">
        <f t="shared" si="2"/>
        <v>4066.9199999999996</v>
      </c>
    </row>
    <row r="9" spans="1:6" ht="15" x14ac:dyDescent="0.25">
      <c r="A9" s="3">
        <v>42146</v>
      </c>
      <c r="B9" s="1">
        <f t="shared" si="3"/>
        <v>8</v>
      </c>
      <c r="C9" s="5">
        <f t="shared" si="4"/>
        <v>634</v>
      </c>
      <c r="D9" s="5">
        <f t="shared" si="0"/>
        <v>234</v>
      </c>
      <c r="E9" s="5">
        <f>0.03*C9*D9</f>
        <v>4450.68</v>
      </c>
      <c r="F9" s="5">
        <f t="shared" si="2"/>
        <v>4079.7899999999995</v>
      </c>
    </row>
    <row r="10" spans="1:6" ht="15" x14ac:dyDescent="0.25">
      <c r="A10" s="3">
        <v>42147</v>
      </c>
      <c r="B10" s="1">
        <f t="shared" si="3"/>
        <v>9</v>
      </c>
      <c r="C10" s="5">
        <f t="shared" si="4"/>
        <v>636</v>
      </c>
      <c r="D10" s="5">
        <f t="shared" si="0"/>
        <v>234</v>
      </c>
      <c r="E10" s="5">
        <f t="shared" si="1"/>
        <v>4464.7199999999993</v>
      </c>
      <c r="F10" s="5">
        <f t="shared" si="2"/>
        <v>4092.66</v>
      </c>
    </row>
    <row r="11" spans="1:6" ht="15" x14ac:dyDescent="0.25">
      <c r="A11" s="3">
        <v>42148</v>
      </c>
      <c r="B11" s="1">
        <f t="shared" si="3"/>
        <v>10</v>
      </c>
      <c r="C11" s="5">
        <f t="shared" si="4"/>
        <v>638</v>
      </c>
      <c r="D11" s="5">
        <f t="shared" si="0"/>
        <v>234</v>
      </c>
      <c r="E11" s="5">
        <f t="shared" si="1"/>
        <v>4478.76</v>
      </c>
      <c r="F11" s="5">
        <f t="shared" si="2"/>
        <v>4105.5300000000007</v>
      </c>
    </row>
    <row r="12" spans="1:6" ht="15" x14ac:dyDescent="0.25">
      <c r="A12" s="3">
        <v>42149</v>
      </c>
      <c r="B12" s="1">
        <f t="shared" si="3"/>
        <v>11</v>
      </c>
      <c r="C12" s="5">
        <f t="shared" si="4"/>
        <v>640</v>
      </c>
      <c r="D12" s="5">
        <f t="shared" si="0"/>
        <v>234</v>
      </c>
      <c r="E12" s="5">
        <f t="shared" si="1"/>
        <v>4492.8</v>
      </c>
      <c r="F12" s="5">
        <f t="shared" si="2"/>
        <v>4118.4000000000005</v>
      </c>
    </row>
    <row r="13" spans="1:6" ht="15" x14ac:dyDescent="0.25">
      <c r="A13" s="3">
        <v>42150</v>
      </c>
      <c r="B13" s="1">
        <f t="shared" si="3"/>
        <v>12</v>
      </c>
      <c r="C13" s="5">
        <f t="shared" si="4"/>
        <v>642</v>
      </c>
      <c r="D13" s="5">
        <f t="shared" si="0"/>
        <v>234</v>
      </c>
      <c r="E13" s="5">
        <f t="shared" si="1"/>
        <v>4506.8399999999992</v>
      </c>
      <c r="F13" s="5">
        <f t="shared" si="2"/>
        <v>4131.2700000000004</v>
      </c>
    </row>
    <row r="14" spans="1:6" ht="15" x14ac:dyDescent="0.25">
      <c r="A14" s="3">
        <v>42151</v>
      </c>
      <c r="B14" s="1">
        <f t="shared" si="3"/>
        <v>13</v>
      </c>
      <c r="C14" s="5">
        <f t="shared" si="4"/>
        <v>644</v>
      </c>
      <c r="D14" s="5">
        <f t="shared" si="0"/>
        <v>234</v>
      </c>
      <c r="E14" s="5">
        <f t="shared" si="1"/>
        <v>4520.88</v>
      </c>
      <c r="F14" s="5">
        <f t="shared" si="2"/>
        <v>4144.1400000000003</v>
      </c>
    </row>
    <row r="15" spans="1:6" ht="15" x14ac:dyDescent="0.25">
      <c r="A15" s="3">
        <v>42152</v>
      </c>
      <c r="B15" s="1">
        <f t="shared" si="3"/>
        <v>14</v>
      </c>
      <c r="C15" s="5">
        <f t="shared" si="4"/>
        <v>646</v>
      </c>
      <c r="D15" s="5">
        <f t="shared" si="0"/>
        <v>234</v>
      </c>
      <c r="E15" s="5">
        <f t="shared" si="1"/>
        <v>4534.92</v>
      </c>
      <c r="F15" s="5">
        <f t="shared" si="2"/>
        <v>4157.01</v>
      </c>
    </row>
    <row r="16" spans="1:6" ht="15" x14ac:dyDescent="0.25">
      <c r="A16" s="3">
        <v>42153</v>
      </c>
      <c r="B16" s="1">
        <f t="shared" si="3"/>
        <v>15</v>
      </c>
      <c r="C16" s="5">
        <f t="shared" si="4"/>
        <v>648</v>
      </c>
      <c r="D16" s="5">
        <f t="shared" si="0"/>
        <v>234</v>
      </c>
      <c r="E16" s="5">
        <f t="shared" si="1"/>
        <v>4548.9599999999991</v>
      </c>
      <c r="F16" s="5">
        <f t="shared" si="2"/>
        <v>4169.88</v>
      </c>
    </row>
    <row r="17" spans="1:6" ht="15" x14ac:dyDescent="0.25">
      <c r="A17" s="3">
        <v>42154</v>
      </c>
      <c r="B17" s="1">
        <f t="shared" si="3"/>
        <v>16</v>
      </c>
      <c r="C17" s="5">
        <f t="shared" si="4"/>
        <v>650</v>
      </c>
      <c r="D17" s="5">
        <f t="shared" si="0"/>
        <v>234</v>
      </c>
      <c r="E17" s="5">
        <f t="shared" si="1"/>
        <v>4563</v>
      </c>
      <c r="F17" s="5">
        <f t="shared" si="2"/>
        <v>4182.75</v>
      </c>
    </row>
    <row r="18" spans="1:6" ht="15" x14ac:dyDescent="0.25">
      <c r="A18" s="3">
        <v>42155</v>
      </c>
      <c r="B18" s="1">
        <f t="shared" si="3"/>
        <v>17</v>
      </c>
      <c r="C18" s="5">
        <f t="shared" si="4"/>
        <v>652</v>
      </c>
      <c r="D18" s="5">
        <f t="shared" si="0"/>
        <v>234</v>
      </c>
      <c r="E18" s="5">
        <f t="shared" si="1"/>
        <v>4577.04</v>
      </c>
      <c r="F18" s="5">
        <f t="shared" si="2"/>
        <v>4195.62</v>
      </c>
    </row>
    <row r="19" spans="1:6" ht="15" x14ac:dyDescent="0.25">
      <c r="A19" s="3">
        <v>42156</v>
      </c>
      <c r="B19" s="1">
        <f t="shared" si="3"/>
        <v>18</v>
      </c>
      <c r="C19" s="5">
        <f t="shared" si="4"/>
        <v>654</v>
      </c>
      <c r="D19" s="5">
        <f>D18+(945*($J$10/30))</f>
        <v>234</v>
      </c>
      <c r="E19" s="5">
        <f t="shared" si="1"/>
        <v>4591.08</v>
      </c>
      <c r="F19" s="5">
        <f t="shared" si="2"/>
        <v>4208.49</v>
      </c>
    </row>
    <row r="20" spans="1:6" ht="15" x14ac:dyDescent="0.25">
      <c r="A20" s="3">
        <v>42157</v>
      </c>
      <c r="B20" s="1">
        <f t="shared" si="3"/>
        <v>19</v>
      </c>
      <c r="C20" s="5">
        <f t="shared" si="4"/>
        <v>656</v>
      </c>
      <c r="D20" s="5">
        <f t="shared" ref="D20:D48" si="5">D19+(945*($J$10/30))</f>
        <v>234</v>
      </c>
      <c r="E20" s="5">
        <f t="shared" si="1"/>
        <v>4605.12</v>
      </c>
      <c r="F20" s="5">
        <f t="shared" si="2"/>
        <v>4221.3599999999997</v>
      </c>
    </row>
    <row r="21" spans="1:6" ht="15" x14ac:dyDescent="0.25">
      <c r="A21" s="3">
        <v>42158</v>
      </c>
      <c r="B21" s="1">
        <f t="shared" si="3"/>
        <v>20</v>
      </c>
      <c r="C21" s="5">
        <f t="shared" si="4"/>
        <v>658</v>
      </c>
      <c r="D21" s="5">
        <f t="shared" si="5"/>
        <v>234</v>
      </c>
      <c r="E21" s="5">
        <f t="shared" si="1"/>
        <v>4619.16</v>
      </c>
      <c r="F21" s="5">
        <f t="shared" si="2"/>
        <v>4234.2299999999996</v>
      </c>
    </row>
    <row r="22" spans="1:6" ht="15" x14ac:dyDescent="0.25">
      <c r="A22" s="3">
        <v>42159</v>
      </c>
      <c r="B22" s="1">
        <f t="shared" si="3"/>
        <v>21</v>
      </c>
      <c r="C22" s="5">
        <f t="shared" si="4"/>
        <v>660</v>
      </c>
      <c r="D22" s="5">
        <f t="shared" si="5"/>
        <v>234</v>
      </c>
      <c r="E22" s="5">
        <f t="shared" si="1"/>
        <v>4633.2</v>
      </c>
      <c r="F22" s="5">
        <f t="shared" si="2"/>
        <v>4247.0999999999995</v>
      </c>
    </row>
    <row r="23" spans="1:6" ht="15" x14ac:dyDescent="0.25">
      <c r="A23" s="3">
        <v>42160</v>
      </c>
      <c r="B23" s="1">
        <f t="shared" si="3"/>
        <v>22</v>
      </c>
      <c r="C23" s="5">
        <f t="shared" si="4"/>
        <v>662</v>
      </c>
      <c r="D23" s="5">
        <f t="shared" si="5"/>
        <v>234</v>
      </c>
      <c r="E23" s="5">
        <f t="shared" si="1"/>
        <v>4647.24</v>
      </c>
      <c r="F23" s="5">
        <f t="shared" si="2"/>
        <v>4259.97</v>
      </c>
    </row>
    <row r="24" spans="1:6" x14ac:dyDescent="0.3">
      <c r="A24" s="3">
        <v>42161</v>
      </c>
      <c r="B24" s="1">
        <f t="shared" si="3"/>
        <v>23</v>
      </c>
      <c r="C24" s="5">
        <f t="shared" si="4"/>
        <v>664</v>
      </c>
      <c r="D24" s="5">
        <f t="shared" si="5"/>
        <v>234</v>
      </c>
      <c r="E24" s="5">
        <f t="shared" si="1"/>
        <v>4661.28</v>
      </c>
      <c r="F24" s="5">
        <f t="shared" si="2"/>
        <v>4272.84</v>
      </c>
    </row>
    <row r="25" spans="1:6" x14ac:dyDescent="0.3">
      <c r="A25" s="3">
        <v>42162</v>
      </c>
      <c r="B25" s="1">
        <f t="shared" si="3"/>
        <v>24</v>
      </c>
      <c r="C25" s="5">
        <f t="shared" si="4"/>
        <v>666</v>
      </c>
      <c r="D25" s="5">
        <f t="shared" si="5"/>
        <v>234</v>
      </c>
      <c r="E25" s="5">
        <f t="shared" si="1"/>
        <v>4675.32</v>
      </c>
      <c r="F25" s="5">
        <f t="shared" si="2"/>
        <v>4285.71</v>
      </c>
    </row>
    <row r="26" spans="1:6" x14ac:dyDescent="0.3">
      <c r="A26" s="3">
        <v>42163</v>
      </c>
      <c r="B26" s="1">
        <f t="shared" si="3"/>
        <v>25</v>
      </c>
      <c r="C26" s="5">
        <f t="shared" si="4"/>
        <v>668</v>
      </c>
      <c r="D26" s="5">
        <f t="shared" si="5"/>
        <v>234</v>
      </c>
      <c r="E26" s="5">
        <f t="shared" si="1"/>
        <v>4689.3599999999997</v>
      </c>
      <c r="F26" s="5">
        <f t="shared" si="2"/>
        <v>4298.58</v>
      </c>
    </row>
    <row r="27" spans="1:6" x14ac:dyDescent="0.3">
      <c r="A27" s="3">
        <v>42164</v>
      </c>
      <c r="B27" s="1">
        <f t="shared" si="3"/>
        <v>26</v>
      </c>
      <c r="C27" s="5">
        <f t="shared" si="4"/>
        <v>670</v>
      </c>
      <c r="D27" s="5">
        <f t="shared" si="5"/>
        <v>234</v>
      </c>
      <c r="E27" s="5">
        <f t="shared" si="1"/>
        <v>4703.3999999999996</v>
      </c>
      <c r="F27" s="5">
        <f t="shared" si="2"/>
        <v>4311.45</v>
      </c>
    </row>
    <row r="28" spans="1:6" x14ac:dyDescent="0.3">
      <c r="A28" s="3">
        <v>42165</v>
      </c>
      <c r="B28" s="1">
        <f t="shared" si="3"/>
        <v>27</v>
      </c>
      <c r="C28" s="5">
        <f t="shared" si="4"/>
        <v>672</v>
      </c>
      <c r="D28" s="5">
        <f t="shared" si="5"/>
        <v>234</v>
      </c>
      <c r="E28" s="5">
        <f t="shared" si="1"/>
        <v>4717.4399999999996</v>
      </c>
      <c r="F28" s="5">
        <f t="shared" si="2"/>
        <v>4324.32</v>
      </c>
    </row>
    <row r="29" spans="1:6" x14ac:dyDescent="0.3">
      <c r="A29" s="3">
        <v>42166</v>
      </c>
      <c r="B29" s="1">
        <f t="shared" si="3"/>
        <v>28</v>
      </c>
      <c r="C29" s="5">
        <f t="shared" si="4"/>
        <v>674</v>
      </c>
      <c r="D29" s="5">
        <f t="shared" si="5"/>
        <v>234</v>
      </c>
      <c r="E29" s="5">
        <f t="shared" si="1"/>
        <v>4731.4799999999996</v>
      </c>
      <c r="F29" s="5">
        <f t="shared" si="2"/>
        <v>4337.1899999999996</v>
      </c>
    </row>
    <row r="30" spans="1:6" x14ac:dyDescent="0.3">
      <c r="A30" s="3">
        <v>42167</v>
      </c>
      <c r="B30" s="1">
        <f t="shared" si="3"/>
        <v>29</v>
      </c>
      <c r="C30" s="5">
        <f t="shared" si="4"/>
        <v>676</v>
      </c>
      <c r="D30" s="5">
        <f t="shared" si="5"/>
        <v>234</v>
      </c>
      <c r="E30" s="5">
        <f t="shared" si="1"/>
        <v>4745.5199999999995</v>
      </c>
      <c r="F30" s="5">
        <f t="shared" si="2"/>
        <v>4350.0600000000004</v>
      </c>
    </row>
    <row r="31" spans="1:6" x14ac:dyDescent="0.3">
      <c r="A31" s="3">
        <v>42168</v>
      </c>
      <c r="B31" s="1">
        <f t="shared" si="3"/>
        <v>30</v>
      </c>
      <c r="C31" s="5">
        <f t="shared" si="4"/>
        <v>678</v>
      </c>
      <c r="D31" s="5">
        <f t="shared" si="5"/>
        <v>234</v>
      </c>
      <c r="E31" s="5">
        <f t="shared" si="1"/>
        <v>4759.5600000000004</v>
      </c>
      <c r="F31" s="5">
        <f t="shared" si="2"/>
        <v>4362.93</v>
      </c>
    </row>
    <row r="32" spans="1:6" x14ac:dyDescent="0.3">
      <c r="A32" s="3">
        <v>42169</v>
      </c>
      <c r="B32" s="1">
        <f t="shared" si="3"/>
        <v>31</v>
      </c>
      <c r="C32" s="5">
        <f t="shared" si="4"/>
        <v>680</v>
      </c>
      <c r="D32" s="5">
        <f t="shared" si="5"/>
        <v>234</v>
      </c>
      <c r="E32" s="5">
        <f t="shared" si="1"/>
        <v>4773.5999999999995</v>
      </c>
      <c r="F32" s="5">
        <f t="shared" si="2"/>
        <v>4375.8</v>
      </c>
    </row>
    <row r="33" spans="1:6" x14ac:dyDescent="0.3">
      <c r="A33" s="3">
        <v>42170</v>
      </c>
      <c r="B33" s="1">
        <f t="shared" si="3"/>
        <v>32</v>
      </c>
      <c r="C33" s="5">
        <f t="shared" si="4"/>
        <v>682</v>
      </c>
      <c r="D33" s="5">
        <f t="shared" si="5"/>
        <v>234</v>
      </c>
      <c r="E33" s="5">
        <f t="shared" si="1"/>
        <v>4787.6400000000003</v>
      </c>
      <c r="F33" s="5">
        <f t="shared" si="2"/>
        <v>4388.67</v>
      </c>
    </row>
    <row r="34" spans="1:6" x14ac:dyDescent="0.3">
      <c r="A34" s="3">
        <v>42171</v>
      </c>
      <c r="B34" s="1">
        <f t="shared" si="3"/>
        <v>33</v>
      </c>
      <c r="C34" s="5">
        <f t="shared" si="4"/>
        <v>684</v>
      </c>
      <c r="D34" s="5">
        <f t="shared" si="5"/>
        <v>234</v>
      </c>
      <c r="E34" s="5">
        <f t="shared" si="1"/>
        <v>4801.68</v>
      </c>
      <c r="F34" s="5">
        <f t="shared" si="2"/>
        <v>4401.54</v>
      </c>
    </row>
    <row r="35" spans="1:6" x14ac:dyDescent="0.3">
      <c r="A35" s="3">
        <v>42172</v>
      </c>
      <c r="B35" s="1">
        <f t="shared" si="3"/>
        <v>34</v>
      </c>
      <c r="C35" s="5">
        <f t="shared" si="4"/>
        <v>686</v>
      </c>
      <c r="D35" s="5">
        <f t="shared" si="5"/>
        <v>234</v>
      </c>
      <c r="E35" s="5">
        <f t="shared" si="1"/>
        <v>4815.7199999999993</v>
      </c>
      <c r="F35" s="5">
        <f t="shared" si="2"/>
        <v>4414.41</v>
      </c>
    </row>
    <row r="36" spans="1:6" x14ac:dyDescent="0.3">
      <c r="A36" s="3">
        <v>42173</v>
      </c>
      <c r="B36" s="1">
        <f t="shared" si="3"/>
        <v>35</v>
      </c>
      <c r="C36" s="5">
        <f t="shared" si="4"/>
        <v>688</v>
      </c>
      <c r="D36" s="5">
        <f t="shared" si="5"/>
        <v>234</v>
      </c>
      <c r="E36" s="5">
        <f t="shared" si="1"/>
        <v>4829.76</v>
      </c>
      <c r="F36" s="5">
        <f t="shared" si="2"/>
        <v>4427.2800000000007</v>
      </c>
    </row>
    <row r="37" spans="1:6" x14ac:dyDescent="0.3">
      <c r="A37" s="3">
        <v>42174</v>
      </c>
      <c r="B37" s="1">
        <f t="shared" si="3"/>
        <v>36</v>
      </c>
      <c r="C37" s="5">
        <f t="shared" si="4"/>
        <v>690</v>
      </c>
      <c r="D37" s="5">
        <f t="shared" si="5"/>
        <v>234</v>
      </c>
      <c r="E37" s="5">
        <f t="shared" si="1"/>
        <v>4843.8</v>
      </c>
      <c r="F37" s="5">
        <f t="shared" si="2"/>
        <v>4440.1500000000005</v>
      </c>
    </row>
    <row r="38" spans="1:6" x14ac:dyDescent="0.3">
      <c r="A38" s="3">
        <v>42175</v>
      </c>
      <c r="B38" s="1">
        <f t="shared" si="3"/>
        <v>37</v>
      </c>
      <c r="C38" s="5">
        <f t="shared" si="4"/>
        <v>692</v>
      </c>
      <c r="D38" s="5">
        <f t="shared" si="5"/>
        <v>234</v>
      </c>
      <c r="E38" s="5">
        <f t="shared" si="1"/>
        <v>4857.8399999999992</v>
      </c>
      <c r="F38" s="5">
        <f t="shared" si="2"/>
        <v>4453.0200000000004</v>
      </c>
    </row>
    <row r="39" spans="1:6" x14ac:dyDescent="0.3">
      <c r="A39" s="3">
        <v>42176</v>
      </c>
      <c r="B39" s="1">
        <f t="shared" si="3"/>
        <v>38</v>
      </c>
      <c r="C39" s="5">
        <f t="shared" si="4"/>
        <v>694</v>
      </c>
      <c r="D39" s="5">
        <f t="shared" si="5"/>
        <v>234</v>
      </c>
      <c r="E39" s="5">
        <f t="shared" si="1"/>
        <v>4871.88</v>
      </c>
      <c r="F39" s="5">
        <f t="shared" si="2"/>
        <v>4465.8900000000003</v>
      </c>
    </row>
    <row r="40" spans="1:6" x14ac:dyDescent="0.3">
      <c r="A40" s="3">
        <v>42177</v>
      </c>
      <c r="B40" s="1">
        <f t="shared" si="3"/>
        <v>39</v>
      </c>
      <c r="C40" s="5">
        <f t="shared" si="4"/>
        <v>696</v>
      </c>
      <c r="D40" s="5">
        <f t="shared" si="5"/>
        <v>234</v>
      </c>
      <c r="E40" s="5">
        <f t="shared" si="1"/>
        <v>4885.92</v>
      </c>
      <c r="F40" s="5">
        <f t="shared" si="2"/>
        <v>4478.76</v>
      </c>
    </row>
    <row r="41" spans="1:6" x14ac:dyDescent="0.3">
      <c r="A41" s="3">
        <v>42178</v>
      </c>
      <c r="B41" s="1">
        <f t="shared" si="3"/>
        <v>40</v>
      </c>
      <c r="C41" s="5">
        <f t="shared" si="4"/>
        <v>698</v>
      </c>
      <c r="D41" s="5">
        <f t="shared" si="5"/>
        <v>234</v>
      </c>
      <c r="E41" s="5">
        <f t="shared" si="1"/>
        <v>4899.9599999999991</v>
      </c>
      <c r="F41" s="5">
        <f t="shared" si="2"/>
        <v>4491.63</v>
      </c>
    </row>
    <row r="42" spans="1:6" x14ac:dyDescent="0.3">
      <c r="A42" s="3">
        <v>42179</v>
      </c>
      <c r="B42" s="1">
        <f t="shared" si="3"/>
        <v>41</v>
      </c>
      <c r="C42" s="5">
        <f t="shared" si="4"/>
        <v>700</v>
      </c>
      <c r="D42" s="5">
        <f t="shared" si="5"/>
        <v>234</v>
      </c>
      <c r="E42" s="5">
        <f t="shared" si="1"/>
        <v>4914</v>
      </c>
      <c r="F42" s="5">
        <f t="shared" si="2"/>
        <v>4504.5</v>
      </c>
    </row>
    <row r="43" spans="1:6" x14ac:dyDescent="0.3">
      <c r="A43" s="3">
        <v>42180</v>
      </c>
      <c r="B43" s="1">
        <f t="shared" si="3"/>
        <v>42</v>
      </c>
      <c r="C43" s="5">
        <f t="shared" si="4"/>
        <v>702</v>
      </c>
      <c r="D43" s="5">
        <f t="shared" si="5"/>
        <v>234</v>
      </c>
      <c r="E43" s="5">
        <f t="shared" si="1"/>
        <v>4928.04</v>
      </c>
      <c r="F43" s="5">
        <f t="shared" si="2"/>
        <v>4517.37</v>
      </c>
    </row>
    <row r="44" spans="1:6" x14ac:dyDescent="0.3">
      <c r="A44" s="3">
        <v>42181</v>
      </c>
      <c r="B44" s="1">
        <f t="shared" si="3"/>
        <v>43</v>
      </c>
      <c r="C44" s="5">
        <f t="shared" si="4"/>
        <v>704</v>
      </c>
      <c r="D44" s="5">
        <f t="shared" si="5"/>
        <v>234</v>
      </c>
      <c r="E44" s="5">
        <f t="shared" si="1"/>
        <v>4942.079999999999</v>
      </c>
      <c r="F44" s="5">
        <f t="shared" si="2"/>
        <v>4530.24</v>
      </c>
    </row>
    <row r="45" spans="1:6" x14ac:dyDescent="0.3">
      <c r="A45" s="3">
        <v>42182</v>
      </c>
      <c r="B45" s="1">
        <f t="shared" si="3"/>
        <v>44</v>
      </c>
      <c r="C45" s="5">
        <f t="shared" si="4"/>
        <v>706</v>
      </c>
      <c r="D45" s="5">
        <f t="shared" si="5"/>
        <v>234</v>
      </c>
      <c r="E45" s="5">
        <f t="shared" si="1"/>
        <v>4956.12</v>
      </c>
      <c r="F45" s="5">
        <f t="shared" si="2"/>
        <v>4543.1099999999997</v>
      </c>
    </row>
    <row r="46" spans="1:6" x14ac:dyDescent="0.3">
      <c r="A46" s="3">
        <v>42183</v>
      </c>
      <c r="B46" s="1">
        <f t="shared" si="3"/>
        <v>45</v>
      </c>
      <c r="C46" s="5">
        <f t="shared" si="4"/>
        <v>708</v>
      </c>
      <c r="D46" s="5">
        <f t="shared" si="5"/>
        <v>234</v>
      </c>
      <c r="E46" s="5">
        <f t="shared" si="1"/>
        <v>4970.16</v>
      </c>
      <c r="F46" s="5">
        <f t="shared" si="2"/>
        <v>4555.9799999999996</v>
      </c>
    </row>
    <row r="47" spans="1:6" x14ac:dyDescent="0.3">
      <c r="A47" s="3">
        <v>42184</v>
      </c>
      <c r="B47" s="1">
        <f t="shared" si="3"/>
        <v>46</v>
      </c>
      <c r="C47" s="5">
        <f t="shared" si="4"/>
        <v>710</v>
      </c>
      <c r="D47" s="5">
        <f t="shared" si="5"/>
        <v>234</v>
      </c>
      <c r="E47" s="5">
        <f t="shared" si="1"/>
        <v>4984.2</v>
      </c>
      <c r="F47" s="5">
        <f t="shared" si="2"/>
        <v>4568.8499999999995</v>
      </c>
    </row>
    <row r="48" spans="1:6" x14ac:dyDescent="0.3">
      <c r="A48" s="3">
        <v>42185</v>
      </c>
      <c r="B48" s="1">
        <f t="shared" si="3"/>
        <v>47</v>
      </c>
      <c r="C48" s="5">
        <f t="shared" si="4"/>
        <v>712</v>
      </c>
      <c r="D48" s="5">
        <f t="shared" si="5"/>
        <v>234</v>
      </c>
      <c r="E48" s="5">
        <f t="shared" si="1"/>
        <v>4998.24</v>
      </c>
      <c r="F48" s="5">
        <f t="shared" si="2"/>
        <v>4581.72</v>
      </c>
    </row>
    <row r="49" spans="1:6" x14ac:dyDescent="0.3">
      <c r="A49" s="3">
        <v>42186</v>
      </c>
      <c r="B49" s="1">
        <f t="shared" si="3"/>
        <v>48</v>
      </c>
      <c r="C49" s="5">
        <f t="shared" si="4"/>
        <v>714</v>
      </c>
      <c r="D49" s="5">
        <f>D48+(945*($J$11/31))</f>
        <v>234</v>
      </c>
      <c r="E49" s="5">
        <f t="shared" si="1"/>
        <v>5012.28</v>
      </c>
      <c r="F49" s="5">
        <f t="shared" si="2"/>
        <v>4594.59</v>
      </c>
    </row>
    <row r="50" spans="1:6" x14ac:dyDescent="0.3">
      <c r="A50" s="3">
        <v>42187</v>
      </c>
      <c r="B50" s="1">
        <f t="shared" si="3"/>
        <v>49</v>
      </c>
      <c r="C50" s="5">
        <f t="shared" si="4"/>
        <v>716</v>
      </c>
      <c r="D50" s="5">
        <f t="shared" ref="D50:D79" si="6">D49+(945*($J$11/31))</f>
        <v>234</v>
      </c>
      <c r="E50" s="5">
        <f t="shared" si="1"/>
        <v>5026.32</v>
      </c>
      <c r="F50" s="5">
        <f t="shared" si="2"/>
        <v>4607.46</v>
      </c>
    </row>
    <row r="51" spans="1:6" x14ac:dyDescent="0.3">
      <c r="A51" s="3">
        <v>42188</v>
      </c>
      <c r="B51" s="1">
        <f t="shared" si="3"/>
        <v>50</v>
      </c>
      <c r="C51" s="5">
        <f t="shared" si="4"/>
        <v>718</v>
      </c>
      <c r="D51" s="5">
        <f t="shared" si="6"/>
        <v>234</v>
      </c>
      <c r="E51" s="5">
        <f t="shared" si="1"/>
        <v>5040.3599999999997</v>
      </c>
      <c r="F51" s="5">
        <f t="shared" si="2"/>
        <v>4620.33</v>
      </c>
    </row>
    <row r="52" spans="1:6" x14ac:dyDescent="0.3">
      <c r="A52" s="3">
        <v>42189</v>
      </c>
      <c r="B52" s="1">
        <f t="shared" si="3"/>
        <v>51</v>
      </c>
      <c r="C52" s="5">
        <f t="shared" si="4"/>
        <v>720</v>
      </c>
      <c r="D52" s="5">
        <f t="shared" si="6"/>
        <v>234</v>
      </c>
      <c r="E52" s="5">
        <f t="shared" si="1"/>
        <v>5054.3999999999996</v>
      </c>
      <c r="F52" s="5">
        <f t="shared" si="2"/>
        <v>4633.2</v>
      </c>
    </row>
    <row r="53" spans="1:6" x14ac:dyDescent="0.3">
      <c r="A53" s="3">
        <v>42190</v>
      </c>
      <c r="B53" s="1">
        <f t="shared" si="3"/>
        <v>52</v>
      </c>
      <c r="C53" s="5">
        <f t="shared" si="4"/>
        <v>722</v>
      </c>
      <c r="D53" s="5">
        <f t="shared" si="6"/>
        <v>234</v>
      </c>
      <c r="E53" s="5">
        <f t="shared" si="1"/>
        <v>5068.4399999999996</v>
      </c>
      <c r="F53" s="5">
        <f t="shared" si="2"/>
        <v>4646.07</v>
      </c>
    </row>
    <row r="54" spans="1:6" x14ac:dyDescent="0.3">
      <c r="A54" s="3">
        <v>42191</v>
      </c>
      <c r="B54" s="1">
        <f t="shared" si="3"/>
        <v>53</v>
      </c>
      <c r="C54" s="5">
        <f t="shared" si="4"/>
        <v>724</v>
      </c>
      <c r="D54" s="5">
        <f t="shared" si="6"/>
        <v>234</v>
      </c>
      <c r="E54" s="5">
        <f t="shared" si="1"/>
        <v>5082.4799999999996</v>
      </c>
      <c r="F54" s="5">
        <f t="shared" si="2"/>
        <v>4658.9399999999996</v>
      </c>
    </row>
    <row r="55" spans="1:6" x14ac:dyDescent="0.3">
      <c r="A55" s="3">
        <v>42192</v>
      </c>
      <c r="B55" s="1">
        <f t="shared" si="3"/>
        <v>54</v>
      </c>
      <c r="C55" s="5">
        <f t="shared" si="4"/>
        <v>726</v>
      </c>
      <c r="D55" s="5">
        <f t="shared" si="6"/>
        <v>234</v>
      </c>
      <c r="E55" s="5">
        <f t="shared" si="1"/>
        <v>5096.5199999999995</v>
      </c>
      <c r="F55" s="5">
        <f t="shared" si="2"/>
        <v>4671.8100000000004</v>
      </c>
    </row>
    <row r="56" spans="1:6" x14ac:dyDescent="0.3">
      <c r="A56" s="3">
        <v>42193</v>
      </c>
      <c r="B56" s="1">
        <f t="shared" si="3"/>
        <v>55</v>
      </c>
      <c r="C56" s="5">
        <f t="shared" si="4"/>
        <v>728</v>
      </c>
      <c r="D56" s="5">
        <f t="shared" si="6"/>
        <v>234</v>
      </c>
      <c r="E56" s="5">
        <f t="shared" si="1"/>
        <v>5110.5600000000004</v>
      </c>
      <c r="F56" s="5">
        <f t="shared" si="2"/>
        <v>4684.68</v>
      </c>
    </row>
    <row r="57" spans="1:6" x14ac:dyDescent="0.3">
      <c r="A57" s="3">
        <v>42194</v>
      </c>
      <c r="B57" s="1">
        <f t="shared" si="3"/>
        <v>56</v>
      </c>
      <c r="C57" s="5">
        <f t="shared" si="4"/>
        <v>730</v>
      </c>
      <c r="D57" s="5">
        <f t="shared" si="6"/>
        <v>234</v>
      </c>
      <c r="E57" s="5">
        <f t="shared" si="1"/>
        <v>5124.5999999999995</v>
      </c>
      <c r="F57" s="5">
        <f t="shared" si="2"/>
        <v>4697.55</v>
      </c>
    </row>
    <row r="58" spans="1:6" x14ac:dyDescent="0.3">
      <c r="A58" s="3">
        <v>42195</v>
      </c>
      <c r="B58" s="1">
        <f t="shared" si="3"/>
        <v>57</v>
      </c>
      <c r="C58" s="5">
        <f t="shared" si="4"/>
        <v>732</v>
      </c>
      <c r="D58" s="5">
        <f t="shared" si="6"/>
        <v>234</v>
      </c>
      <c r="E58" s="5">
        <f t="shared" si="1"/>
        <v>5138.6400000000003</v>
      </c>
      <c r="F58" s="5">
        <f t="shared" si="2"/>
        <v>4710.42</v>
      </c>
    </row>
    <row r="59" spans="1:6" x14ac:dyDescent="0.3">
      <c r="A59" s="3">
        <v>42196</v>
      </c>
      <c r="B59" s="1">
        <f t="shared" si="3"/>
        <v>58</v>
      </c>
      <c r="C59" s="5">
        <f t="shared" si="4"/>
        <v>734</v>
      </c>
      <c r="D59" s="5">
        <f t="shared" si="6"/>
        <v>234</v>
      </c>
      <c r="E59" s="5">
        <f t="shared" si="1"/>
        <v>5152.68</v>
      </c>
      <c r="F59" s="5">
        <f t="shared" si="2"/>
        <v>4723.29</v>
      </c>
    </row>
    <row r="60" spans="1:6" x14ac:dyDescent="0.3">
      <c r="A60" s="3">
        <v>42197</v>
      </c>
      <c r="B60" s="1">
        <f t="shared" si="3"/>
        <v>59</v>
      </c>
      <c r="C60" s="5">
        <f t="shared" si="4"/>
        <v>736</v>
      </c>
      <c r="D60" s="5">
        <f t="shared" si="6"/>
        <v>234</v>
      </c>
      <c r="E60" s="5">
        <f t="shared" si="1"/>
        <v>5166.7199999999993</v>
      </c>
      <c r="F60" s="5">
        <f t="shared" si="2"/>
        <v>4736.16</v>
      </c>
    </row>
    <row r="61" spans="1:6" x14ac:dyDescent="0.3">
      <c r="A61" s="3">
        <v>42198</v>
      </c>
      <c r="B61" s="1">
        <f t="shared" si="3"/>
        <v>60</v>
      </c>
      <c r="C61" s="5">
        <f t="shared" si="4"/>
        <v>738</v>
      </c>
      <c r="D61" s="5">
        <f t="shared" si="6"/>
        <v>234</v>
      </c>
      <c r="E61" s="5">
        <f t="shared" si="1"/>
        <v>5180.76</v>
      </c>
      <c r="F61" s="5">
        <f t="shared" si="2"/>
        <v>4749.0300000000007</v>
      </c>
    </row>
    <row r="62" spans="1:6" x14ac:dyDescent="0.3">
      <c r="A62" s="3">
        <v>42199</v>
      </c>
      <c r="B62" s="1">
        <f t="shared" si="3"/>
        <v>61</v>
      </c>
      <c r="C62" s="5">
        <f t="shared" si="4"/>
        <v>740</v>
      </c>
      <c r="D62" s="5">
        <f t="shared" si="6"/>
        <v>234</v>
      </c>
      <c r="E62" s="5">
        <f t="shared" si="1"/>
        <v>5194.8</v>
      </c>
      <c r="F62" s="5">
        <f t="shared" si="2"/>
        <v>4761.9000000000005</v>
      </c>
    </row>
    <row r="63" spans="1:6" x14ac:dyDescent="0.3">
      <c r="A63" s="3">
        <v>42200</v>
      </c>
      <c r="B63" s="1">
        <f t="shared" si="3"/>
        <v>62</v>
      </c>
      <c r="C63" s="5">
        <f t="shared" si="4"/>
        <v>742</v>
      </c>
      <c r="D63" s="5">
        <f t="shared" si="6"/>
        <v>234</v>
      </c>
      <c r="E63" s="5">
        <f t="shared" si="1"/>
        <v>5208.8399999999992</v>
      </c>
      <c r="F63" s="5">
        <f t="shared" si="2"/>
        <v>4774.7700000000004</v>
      </c>
    </row>
    <row r="64" spans="1:6" x14ac:dyDescent="0.3">
      <c r="A64" s="3">
        <v>42201</v>
      </c>
      <c r="B64" s="1">
        <f t="shared" si="3"/>
        <v>63</v>
      </c>
      <c r="C64" s="5">
        <f t="shared" si="4"/>
        <v>744</v>
      </c>
      <c r="D64" s="5">
        <f t="shared" si="6"/>
        <v>234</v>
      </c>
      <c r="E64" s="5">
        <f t="shared" si="1"/>
        <v>5222.88</v>
      </c>
      <c r="F64" s="5">
        <f t="shared" si="2"/>
        <v>4787.6400000000003</v>
      </c>
    </row>
    <row r="65" spans="1:6" x14ac:dyDescent="0.3">
      <c r="A65" s="3">
        <v>42202</v>
      </c>
      <c r="B65" s="1">
        <f t="shared" si="3"/>
        <v>64</v>
      </c>
      <c r="C65" s="5">
        <f t="shared" si="4"/>
        <v>746</v>
      </c>
      <c r="D65" s="5">
        <f t="shared" si="6"/>
        <v>234</v>
      </c>
      <c r="E65" s="5">
        <f t="shared" si="1"/>
        <v>5236.92</v>
      </c>
      <c r="F65" s="5">
        <f t="shared" si="2"/>
        <v>4800.51</v>
      </c>
    </row>
    <row r="66" spans="1:6" x14ac:dyDescent="0.3">
      <c r="A66" s="3">
        <v>42203</v>
      </c>
      <c r="B66" s="1">
        <f t="shared" si="3"/>
        <v>65</v>
      </c>
      <c r="C66" s="5">
        <f t="shared" si="4"/>
        <v>748</v>
      </c>
      <c r="D66" s="5">
        <f t="shared" si="6"/>
        <v>234</v>
      </c>
      <c r="E66" s="5">
        <f t="shared" si="1"/>
        <v>5250.9599999999991</v>
      </c>
      <c r="F66" s="5">
        <f t="shared" si="2"/>
        <v>4813.38</v>
      </c>
    </row>
    <row r="67" spans="1:6" x14ac:dyDescent="0.3">
      <c r="A67" s="3">
        <v>42204</v>
      </c>
      <c r="B67" s="1">
        <f t="shared" si="3"/>
        <v>66</v>
      </c>
      <c r="C67" s="5">
        <f t="shared" si="4"/>
        <v>750</v>
      </c>
      <c r="D67" s="5">
        <f t="shared" si="6"/>
        <v>234</v>
      </c>
      <c r="E67" s="5">
        <f t="shared" ref="E67:E130" si="7">0.03*C67*D67</f>
        <v>5265</v>
      </c>
      <c r="F67" s="5">
        <f t="shared" ref="F67:F130" si="8">0.0275*C67*D67</f>
        <v>4826.25</v>
      </c>
    </row>
    <row r="68" spans="1:6" x14ac:dyDescent="0.3">
      <c r="A68" s="3">
        <v>42205</v>
      </c>
      <c r="B68" s="1">
        <f t="shared" ref="B68:B131" si="9">B67+1</f>
        <v>67</v>
      </c>
      <c r="C68" s="5">
        <f t="shared" ref="C68:C131" si="10">C67+2</f>
        <v>752</v>
      </c>
      <c r="D68" s="5">
        <f t="shared" si="6"/>
        <v>234</v>
      </c>
      <c r="E68" s="5">
        <f t="shared" si="7"/>
        <v>5279.04</v>
      </c>
      <c r="F68" s="5">
        <f t="shared" si="8"/>
        <v>4839.12</v>
      </c>
    </row>
    <row r="69" spans="1:6" x14ac:dyDescent="0.3">
      <c r="A69" s="3">
        <v>42206</v>
      </c>
      <c r="B69" s="1">
        <f t="shared" si="9"/>
        <v>68</v>
      </c>
      <c r="C69" s="5">
        <f t="shared" si="10"/>
        <v>754</v>
      </c>
      <c r="D69" s="5">
        <f t="shared" si="6"/>
        <v>234</v>
      </c>
      <c r="E69" s="5">
        <f t="shared" si="7"/>
        <v>5293.079999999999</v>
      </c>
      <c r="F69" s="5">
        <f t="shared" si="8"/>
        <v>4851.99</v>
      </c>
    </row>
    <row r="70" spans="1:6" x14ac:dyDescent="0.3">
      <c r="A70" s="3">
        <v>42207</v>
      </c>
      <c r="B70" s="1">
        <f t="shared" si="9"/>
        <v>69</v>
      </c>
      <c r="C70" s="5">
        <f t="shared" si="10"/>
        <v>756</v>
      </c>
      <c r="D70" s="5">
        <f t="shared" si="6"/>
        <v>234</v>
      </c>
      <c r="E70" s="5">
        <f t="shared" si="7"/>
        <v>5307.12</v>
      </c>
      <c r="F70" s="5">
        <f t="shared" si="8"/>
        <v>4864.8599999999997</v>
      </c>
    </row>
    <row r="71" spans="1:6" x14ac:dyDescent="0.3">
      <c r="A71" s="3">
        <v>42208</v>
      </c>
      <c r="B71" s="1">
        <f t="shared" si="9"/>
        <v>70</v>
      </c>
      <c r="C71" s="5">
        <f t="shared" si="10"/>
        <v>758</v>
      </c>
      <c r="D71" s="5">
        <f t="shared" si="6"/>
        <v>234</v>
      </c>
      <c r="E71" s="5">
        <f t="shared" si="7"/>
        <v>5321.16</v>
      </c>
      <c r="F71" s="5">
        <f t="shared" si="8"/>
        <v>4877.7299999999996</v>
      </c>
    </row>
    <row r="72" spans="1:6" x14ac:dyDescent="0.3">
      <c r="A72" s="3">
        <v>42209</v>
      </c>
      <c r="B72" s="1">
        <f t="shared" si="9"/>
        <v>71</v>
      </c>
      <c r="C72" s="5">
        <f t="shared" si="10"/>
        <v>760</v>
      </c>
      <c r="D72" s="5">
        <f t="shared" si="6"/>
        <v>234</v>
      </c>
      <c r="E72" s="5">
        <f t="shared" si="7"/>
        <v>5335.2</v>
      </c>
      <c r="F72" s="5">
        <f t="shared" si="8"/>
        <v>4890.5999999999995</v>
      </c>
    </row>
    <row r="73" spans="1:6" x14ac:dyDescent="0.3">
      <c r="A73" s="3">
        <v>42210</v>
      </c>
      <c r="B73" s="1">
        <f t="shared" si="9"/>
        <v>72</v>
      </c>
      <c r="C73" s="5">
        <f t="shared" si="10"/>
        <v>762</v>
      </c>
      <c r="D73" s="5">
        <f t="shared" si="6"/>
        <v>234</v>
      </c>
      <c r="E73" s="5">
        <f t="shared" si="7"/>
        <v>5349.24</v>
      </c>
      <c r="F73" s="5">
        <f t="shared" si="8"/>
        <v>4903.47</v>
      </c>
    </row>
    <row r="74" spans="1:6" x14ac:dyDescent="0.3">
      <c r="A74" s="3">
        <v>42211</v>
      </c>
      <c r="B74" s="1">
        <f t="shared" si="9"/>
        <v>73</v>
      </c>
      <c r="C74" s="5">
        <f t="shared" si="10"/>
        <v>764</v>
      </c>
      <c r="D74" s="5">
        <f t="shared" si="6"/>
        <v>234</v>
      </c>
      <c r="E74" s="5">
        <f t="shared" si="7"/>
        <v>5363.28</v>
      </c>
      <c r="F74" s="5">
        <f t="shared" si="8"/>
        <v>4916.34</v>
      </c>
    </row>
    <row r="75" spans="1:6" x14ac:dyDescent="0.3">
      <c r="A75" s="3">
        <v>42212</v>
      </c>
      <c r="B75" s="1">
        <f t="shared" si="9"/>
        <v>74</v>
      </c>
      <c r="C75" s="5">
        <f t="shared" si="10"/>
        <v>766</v>
      </c>
      <c r="D75" s="5">
        <f t="shared" si="6"/>
        <v>234</v>
      </c>
      <c r="E75" s="5">
        <f t="shared" si="7"/>
        <v>5377.32</v>
      </c>
      <c r="F75" s="5">
        <f t="shared" si="8"/>
        <v>4929.21</v>
      </c>
    </row>
    <row r="76" spans="1:6" x14ac:dyDescent="0.3">
      <c r="A76" s="3">
        <v>42213</v>
      </c>
      <c r="B76" s="1">
        <f t="shared" si="9"/>
        <v>75</v>
      </c>
      <c r="C76" s="5">
        <f t="shared" si="10"/>
        <v>768</v>
      </c>
      <c r="D76" s="5">
        <f t="shared" si="6"/>
        <v>234</v>
      </c>
      <c r="E76" s="5">
        <f t="shared" si="7"/>
        <v>5391.36</v>
      </c>
      <c r="F76" s="5">
        <f t="shared" si="8"/>
        <v>4942.08</v>
      </c>
    </row>
    <row r="77" spans="1:6" x14ac:dyDescent="0.3">
      <c r="A77" s="3">
        <v>42214</v>
      </c>
      <c r="B77" s="1">
        <f t="shared" si="9"/>
        <v>76</v>
      </c>
      <c r="C77" s="5">
        <f t="shared" si="10"/>
        <v>770</v>
      </c>
      <c r="D77" s="5">
        <f t="shared" si="6"/>
        <v>234</v>
      </c>
      <c r="E77" s="5">
        <f t="shared" si="7"/>
        <v>5405.4</v>
      </c>
      <c r="F77" s="5">
        <f t="shared" si="8"/>
        <v>4954.95</v>
      </c>
    </row>
    <row r="78" spans="1:6" x14ac:dyDescent="0.3">
      <c r="A78" s="3">
        <v>42215</v>
      </c>
      <c r="B78" s="1">
        <f t="shared" si="9"/>
        <v>77</v>
      </c>
      <c r="C78" s="5">
        <f t="shared" si="10"/>
        <v>772</v>
      </c>
      <c r="D78" s="5">
        <f t="shared" si="6"/>
        <v>234</v>
      </c>
      <c r="E78" s="5">
        <f t="shared" si="7"/>
        <v>5419.44</v>
      </c>
      <c r="F78" s="5">
        <f t="shared" si="8"/>
        <v>4967.82</v>
      </c>
    </row>
    <row r="79" spans="1:6" x14ac:dyDescent="0.3">
      <c r="A79" s="3">
        <v>42216</v>
      </c>
      <c r="B79" s="1">
        <f t="shared" si="9"/>
        <v>78</v>
      </c>
      <c r="C79" s="5">
        <f t="shared" si="10"/>
        <v>774</v>
      </c>
      <c r="D79" s="5">
        <f t="shared" si="6"/>
        <v>234</v>
      </c>
      <c r="E79" s="5">
        <f t="shared" si="7"/>
        <v>5433.48</v>
      </c>
      <c r="F79" s="5">
        <f t="shared" si="8"/>
        <v>4980.6899999999996</v>
      </c>
    </row>
    <row r="80" spans="1:6" x14ac:dyDescent="0.3">
      <c r="A80" s="3">
        <v>42217</v>
      </c>
      <c r="B80" s="1">
        <f t="shared" si="9"/>
        <v>79</v>
      </c>
      <c r="C80" s="5">
        <f t="shared" si="10"/>
        <v>776</v>
      </c>
      <c r="D80" s="5">
        <f>D79+(945*($J$12/31))</f>
        <v>234</v>
      </c>
      <c r="E80" s="5">
        <f t="shared" si="7"/>
        <v>5447.5199999999995</v>
      </c>
      <c r="F80" s="5">
        <f t="shared" si="8"/>
        <v>4993.5600000000004</v>
      </c>
    </row>
    <row r="81" spans="1:6" x14ac:dyDescent="0.3">
      <c r="A81" s="3">
        <v>42218</v>
      </c>
      <c r="B81" s="1">
        <f t="shared" si="9"/>
        <v>80</v>
      </c>
      <c r="C81" s="5">
        <f t="shared" si="10"/>
        <v>778</v>
      </c>
      <c r="D81" s="5">
        <f t="shared" ref="D81:D110" si="11">D80+(945*($J$12/31))</f>
        <v>234</v>
      </c>
      <c r="E81" s="5">
        <f t="shared" si="7"/>
        <v>5461.56</v>
      </c>
      <c r="F81" s="5">
        <f t="shared" si="8"/>
        <v>5006.43</v>
      </c>
    </row>
    <row r="82" spans="1:6" x14ac:dyDescent="0.3">
      <c r="A82" s="3">
        <v>42219</v>
      </c>
      <c r="B82" s="1">
        <f t="shared" si="9"/>
        <v>81</v>
      </c>
      <c r="C82" s="5">
        <f t="shared" si="10"/>
        <v>780</v>
      </c>
      <c r="D82" s="5">
        <f t="shared" si="11"/>
        <v>234</v>
      </c>
      <c r="E82" s="5">
        <f t="shared" si="7"/>
        <v>5475.5999999999995</v>
      </c>
      <c r="F82" s="5">
        <f t="shared" si="8"/>
        <v>5019.3</v>
      </c>
    </row>
    <row r="83" spans="1:6" x14ac:dyDescent="0.3">
      <c r="A83" s="3">
        <v>42220</v>
      </c>
      <c r="B83" s="1">
        <f t="shared" si="9"/>
        <v>82</v>
      </c>
      <c r="C83" s="5">
        <f t="shared" si="10"/>
        <v>782</v>
      </c>
      <c r="D83" s="5">
        <f t="shared" si="11"/>
        <v>234</v>
      </c>
      <c r="E83" s="5">
        <f t="shared" si="7"/>
        <v>5489.64</v>
      </c>
      <c r="F83" s="5">
        <f t="shared" si="8"/>
        <v>5032.17</v>
      </c>
    </row>
    <row r="84" spans="1:6" x14ac:dyDescent="0.3">
      <c r="A84" s="3">
        <v>42221</v>
      </c>
      <c r="B84" s="1">
        <f t="shared" si="9"/>
        <v>83</v>
      </c>
      <c r="C84" s="5">
        <f t="shared" si="10"/>
        <v>784</v>
      </c>
      <c r="D84" s="5">
        <f t="shared" si="11"/>
        <v>234</v>
      </c>
      <c r="E84" s="5">
        <f t="shared" si="7"/>
        <v>5503.68</v>
      </c>
      <c r="F84" s="5">
        <f t="shared" si="8"/>
        <v>5045.04</v>
      </c>
    </row>
    <row r="85" spans="1:6" x14ac:dyDescent="0.3">
      <c r="A85" s="3">
        <v>42222</v>
      </c>
      <c r="B85" s="1">
        <f t="shared" si="9"/>
        <v>84</v>
      </c>
      <c r="C85" s="5">
        <f t="shared" si="10"/>
        <v>786</v>
      </c>
      <c r="D85" s="5">
        <f t="shared" si="11"/>
        <v>234</v>
      </c>
      <c r="E85" s="5">
        <f t="shared" si="7"/>
        <v>5517.7199999999993</v>
      </c>
      <c r="F85" s="5">
        <f t="shared" si="8"/>
        <v>5057.91</v>
      </c>
    </row>
    <row r="86" spans="1:6" x14ac:dyDescent="0.3">
      <c r="A86" s="3">
        <v>42223</v>
      </c>
      <c r="B86" s="1">
        <f t="shared" si="9"/>
        <v>85</v>
      </c>
      <c r="C86" s="5">
        <f t="shared" si="10"/>
        <v>788</v>
      </c>
      <c r="D86" s="5">
        <f t="shared" si="11"/>
        <v>234</v>
      </c>
      <c r="E86" s="5">
        <f t="shared" si="7"/>
        <v>5531.76</v>
      </c>
      <c r="F86" s="5">
        <f t="shared" si="8"/>
        <v>5070.7800000000007</v>
      </c>
    </row>
    <row r="87" spans="1:6" x14ac:dyDescent="0.3">
      <c r="A87" s="3">
        <v>42224</v>
      </c>
      <c r="B87" s="1">
        <f t="shared" si="9"/>
        <v>86</v>
      </c>
      <c r="C87" s="5">
        <f t="shared" si="10"/>
        <v>790</v>
      </c>
      <c r="D87" s="5">
        <f t="shared" si="11"/>
        <v>234</v>
      </c>
      <c r="E87" s="5">
        <f t="shared" si="7"/>
        <v>5545.8</v>
      </c>
      <c r="F87" s="5">
        <f t="shared" si="8"/>
        <v>5083.6500000000005</v>
      </c>
    </row>
    <row r="88" spans="1:6" x14ac:dyDescent="0.3">
      <c r="A88" s="3">
        <v>42225</v>
      </c>
      <c r="B88" s="1">
        <f t="shared" si="9"/>
        <v>87</v>
      </c>
      <c r="C88" s="5">
        <f t="shared" si="10"/>
        <v>792</v>
      </c>
      <c r="D88" s="5">
        <f t="shared" si="11"/>
        <v>234</v>
      </c>
      <c r="E88" s="5">
        <f t="shared" si="7"/>
        <v>5559.8399999999992</v>
      </c>
      <c r="F88" s="5">
        <f t="shared" si="8"/>
        <v>5096.5200000000004</v>
      </c>
    </row>
    <row r="89" spans="1:6" x14ac:dyDescent="0.3">
      <c r="A89" s="3">
        <v>42226</v>
      </c>
      <c r="B89" s="1">
        <f t="shared" si="9"/>
        <v>88</v>
      </c>
      <c r="C89" s="5">
        <f t="shared" si="10"/>
        <v>794</v>
      </c>
      <c r="D89" s="5">
        <f t="shared" si="11"/>
        <v>234</v>
      </c>
      <c r="E89" s="5">
        <f t="shared" si="7"/>
        <v>5573.88</v>
      </c>
      <c r="F89" s="5">
        <f t="shared" si="8"/>
        <v>5109.3900000000003</v>
      </c>
    </row>
    <row r="90" spans="1:6" x14ac:dyDescent="0.3">
      <c r="A90" s="3">
        <v>42227</v>
      </c>
      <c r="B90" s="1">
        <f t="shared" si="9"/>
        <v>89</v>
      </c>
      <c r="C90" s="5">
        <f t="shared" si="10"/>
        <v>796</v>
      </c>
      <c r="D90" s="5">
        <f t="shared" si="11"/>
        <v>234</v>
      </c>
      <c r="E90" s="5">
        <f t="shared" si="7"/>
        <v>5587.92</v>
      </c>
      <c r="F90" s="5">
        <f t="shared" si="8"/>
        <v>5122.26</v>
      </c>
    </row>
    <row r="91" spans="1:6" x14ac:dyDescent="0.3">
      <c r="A91" s="3">
        <v>42228</v>
      </c>
      <c r="B91" s="1">
        <f t="shared" si="9"/>
        <v>90</v>
      </c>
      <c r="C91" s="5">
        <f t="shared" si="10"/>
        <v>798</v>
      </c>
      <c r="D91" s="5">
        <f t="shared" si="11"/>
        <v>234</v>
      </c>
      <c r="E91" s="5">
        <f t="shared" si="7"/>
        <v>5601.9599999999991</v>
      </c>
      <c r="F91" s="5">
        <f t="shared" si="8"/>
        <v>5135.13</v>
      </c>
    </row>
    <row r="92" spans="1:6" x14ac:dyDescent="0.3">
      <c r="A92" s="3">
        <v>42229</v>
      </c>
      <c r="B92" s="1">
        <f t="shared" si="9"/>
        <v>91</v>
      </c>
      <c r="C92" s="5">
        <f t="shared" si="10"/>
        <v>800</v>
      </c>
      <c r="D92" s="5">
        <f t="shared" si="11"/>
        <v>234</v>
      </c>
      <c r="E92" s="5">
        <f t="shared" si="7"/>
        <v>5616</v>
      </c>
      <c r="F92" s="5">
        <f t="shared" si="8"/>
        <v>5148</v>
      </c>
    </row>
    <row r="93" spans="1:6" x14ac:dyDescent="0.3">
      <c r="A93" s="3">
        <v>42230</v>
      </c>
      <c r="B93" s="1">
        <f t="shared" si="9"/>
        <v>92</v>
      </c>
      <c r="C93" s="5">
        <f t="shared" si="10"/>
        <v>802</v>
      </c>
      <c r="D93" s="5">
        <f t="shared" si="11"/>
        <v>234</v>
      </c>
      <c r="E93" s="5">
        <f t="shared" si="7"/>
        <v>5630.04</v>
      </c>
      <c r="F93" s="5">
        <f t="shared" si="8"/>
        <v>5160.87</v>
      </c>
    </row>
    <row r="94" spans="1:6" x14ac:dyDescent="0.3">
      <c r="A94" s="3">
        <v>42231</v>
      </c>
      <c r="B94" s="1">
        <f t="shared" si="9"/>
        <v>93</v>
      </c>
      <c r="C94" s="5">
        <f t="shared" si="10"/>
        <v>804</v>
      </c>
      <c r="D94" s="5">
        <f t="shared" si="11"/>
        <v>234</v>
      </c>
      <c r="E94" s="5">
        <f t="shared" si="7"/>
        <v>5644.079999999999</v>
      </c>
      <c r="F94" s="5">
        <f t="shared" si="8"/>
        <v>5173.74</v>
      </c>
    </row>
    <row r="95" spans="1:6" x14ac:dyDescent="0.3">
      <c r="A95" s="3">
        <v>42232</v>
      </c>
      <c r="B95" s="1">
        <f t="shared" si="9"/>
        <v>94</v>
      </c>
      <c r="C95" s="5">
        <f t="shared" si="10"/>
        <v>806</v>
      </c>
      <c r="D95" s="5">
        <f t="shared" si="11"/>
        <v>234</v>
      </c>
      <c r="E95" s="5">
        <f t="shared" si="7"/>
        <v>5658.12</v>
      </c>
      <c r="F95" s="5">
        <f t="shared" si="8"/>
        <v>5186.6099999999997</v>
      </c>
    </row>
    <row r="96" spans="1:6" x14ac:dyDescent="0.3">
      <c r="A96" s="3">
        <v>42233</v>
      </c>
      <c r="B96" s="1">
        <f t="shared" si="9"/>
        <v>95</v>
      </c>
      <c r="C96" s="5">
        <f t="shared" si="10"/>
        <v>808</v>
      </c>
      <c r="D96" s="5">
        <f t="shared" si="11"/>
        <v>234</v>
      </c>
      <c r="E96" s="5">
        <f t="shared" si="7"/>
        <v>5672.16</v>
      </c>
      <c r="F96" s="5">
        <f t="shared" si="8"/>
        <v>5199.4799999999996</v>
      </c>
    </row>
    <row r="97" spans="1:6" x14ac:dyDescent="0.3">
      <c r="A97" s="3">
        <v>42234</v>
      </c>
      <c r="B97" s="1">
        <f t="shared" si="9"/>
        <v>96</v>
      </c>
      <c r="C97" s="5">
        <f t="shared" si="10"/>
        <v>810</v>
      </c>
      <c r="D97" s="5">
        <f t="shared" si="11"/>
        <v>234</v>
      </c>
      <c r="E97" s="5">
        <f t="shared" si="7"/>
        <v>5686.2</v>
      </c>
      <c r="F97" s="5">
        <f t="shared" si="8"/>
        <v>5212.3499999999995</v>
      </c>
    </row>
    <row r="98" spans="1:6" x14ac:dyDescent="0.3">
      <c r="A98" s="3">
        <v>42235</v>
      </c>
      <c r="B98" s="1">
        <f t="shared" si="9"/>
        <v>97</v>
      </c>
      <c r="C98" s="5">
        <f t="shared" si="10"/>
        <v>812</v>
      </c>
      <c r="D98" s="5">
        <f t="shared" si="11"/>
        <v>234</v>
      </c>
      <c r="E98" s="5">
        <f t="shared" si="7"/>
        <v>5700.24</v>
      </c>
      <c r="F98" s="5">
        <f t="shared" si="8"/>
        <v>5225.22</v>
      </c>
    </row>
    <row r="99" spans="1:6" x14ac:dyDescent="0.3">
      <c r="A99" s="3">
        <v>42236</v>
      </c>
      <c r="B99" s="1">
        <f t="shared" si="9"/>
        <v>98</v>
      </c>
      <c r="C99" s="5">
        <f t="shared" si="10"/>
        <v>814</v>
      </c>
      <c r="D99" s="5">
        <f t="shared" si="11"/>
        <v>234</v>
      </c>
      <c r="E99" s="5">
        <f t="shared" si="7"/>
        <v>5714.28</v>
      </c>
      <c r="F99" s="5">
        <f t="shared" si="8"/>
        <v>5238.09</v>
      </c>
    </row>
    <row r="100" spans="1:6" x14ac:dyDescent="0.3">
      <c r="A100" s="3">
        <v>42237</v>
      </c>
      <c r="B100" s="1">
        <f t="shared" si="9"/>
        <v>99</v>
      </c>
      <c r="C100" s="5">
        <f t="shared" si="10"/>
        <v>816</v>
      </c>
      <c r="D100" s="5">
        <f t="shared" si="11"/>
        <v>234</v>
      </c>
      <c r="E100" s="5">
        <f t="shared" si="7"/>
        <v>5728.32</v>
      </c>
      <c r="F100" s="5">
        <f t="shared" si="8"/>
        <v>5250.96</v>
      </c>
    </row>
    <row r="101" spans="1:6" x14ac:dyDescent="0.3">
      <c r="A101" s="3">
        <v>42238</v>
      </c>
      <c r="B101" s="1">
        <f t="shared" si="9"/>
        <v>100</v>
      </c>
      <c r="C101" s="5">
        <f t="shared" si="10"/>
        <v>818</v>
      </c>
      <c r="D101" s="5">
        <f t="shared" si="11"/>
        <v>234</v>
      </c>
      <c r="E101" s="5">
        <f t="shared" si="7"/>
        <v>5742.36</v>
      </c>
      <c r="F101" s="5">
        <f t="shared" si="8"/>
        <v>5263.83</v>
      </c>
    </row>
    <row r="102" spans="1:6" x14ac:dyDescent="0.3">
      <c r="A102" s="3">
        <v>42239</v>
      </c>
      <c r="B102" s="1">
        <f t="shared" si="9"/>
        <v>101</v>
      </c>
      <c r="C102" s="5">
        <f t="shared" si="10"/>
        <v>820</v>
      </c>
      <c r="D102" s="5">
        <f t="shared" si="11"/>
        <v>234</v>
      </c>
      <c r="E102" s="5">
        <f t="shared" si="7"/>
        <v>5756.4</v>
      </c>
      <c r="F102" s="5">
        <f t="shared" si="8"/>
        <v>5276.7</v>
      </c>
    </row>
    <row r="103" spans="1:6" x14ac:dyDescent="0.3">
      <c r="A103" s="3">
        <v>42240</v>
      </c>
      <c r="B103" s="1">
        <f t="shared" si="9"/>
        <v>102</v>
      </c>
      <c r="C103" s="5">
        <f t="shared" si="10"/>
        <v>822</v>
      </c>
      <c r="D103" s="5">
        <f t="shared" si="11"/>
        <v>234</v>
      </c>
      <c r="E103" s="5">
        <f t="shared" si="7"/>
        <v>5770.44</v>
      </c>
      <c r="F103" s="5">
        <f t="shared" si="8"/>
        <v>5289.57</v>
      </c>
    </row>
    <row r="104" spans="1:6" x14ac:dyDescent="0.3">
      <c r="A104" s="3">
        <v>42241</v>
      </c>
      <c r="B104" s="1">
        <f t="shared" si="9"/>
        <v>103</v>
      </c>
      <c r="C104" s="5">
        <f t="shared" si="10"/>
        <v>824</v>
      </c>
      <c r="D104" s="5">
        <f t="shared" si="11"/>
        <v>234</v>
      </c>
      <c r="E104" s="5">
        <f t="shared" si="7"/>
        <v>5784.48</v>
      </c>
      <c r="F104" s="5">
        <f t="shared" si="8"/>
        <v>5302.44</v>
      </c>
    </row>
    <row r="105" spans="1:6" x14ac:dyDescent="0.3">
      <c r="A105" s="3">
        <v>42242</v>
      </c>
      <c r="B105" s="1">
        <f t="shared" si="9"/>
        <v>104</v>
      </c>
      <c r="C105" s="5">
        <f t="shared" si="10"/>
        <v>826</v>
      </c>
      <c r="D105" s="5">
        <f t="shared" si="11"/>
        <v>234</v>
      </c>
      <c r="E105" s="5">
        <f t="shared" si="7"/>
        <v>5798.5199999999995</v>
      </c>
      <c r="F105" s="5">
        <f t="shared" si="8"/>
        <v>5315.31</v>
      </c>
    </row>
    <row r="106" spans="1:6" x14ac:dyDescent="0.3">
      <c r="A106" s="3">
        <v>42243</v>
      </c>
      <c r="B106" s="1">
        <f t="shared" si="9"/>
        <v>105</v>
      </c>
      <c r="C106" s="5">
        <f t="shared" si="10"/>
        <v>828</v>
      </c>
      <c r="D106" s="5">
        <f t="shared" si="11"/>
        <v>234</v>
      </c>
      <c r="E106" s="5">
        <f t="shared" si="7"/>
        <v>5812.56</v>
      </c>
      <c r="F106" s="5">
        <f t="shared" si="8"/>
        <v>5328.18</v>
      </c>
    </row>
    <row r="107" spans="1:6" x14ac:dyDescent="0.3">
      <c r="A107" s="3">
        <v>42244</v>
      </c>
      <c r="B107" s="1">
        <f t="shared" si="9"/>
        <v>106</v>
      </c>
      <c r="C107" s="5">
        <f t="shared" si="10"/>
        <v>830</v>
      </c>
      <c r="D107" s="5">
        <f t="shared" si="11"/>
        <v>234</v>
      </c>
      <c r="E107" s="5">
        <f t="shared" si="7"/>
        <v>5826.5999999999995</v>
      </c>
      <c r="F107" s="5">
        <f t="shared" si="8"/>
        <v>5341.05</v>
      </c>
    </row>
    <row r="108" spans="1:6" x14ac:dyDescent="0.3">
      <c r="A108" s="3">
        <v>42245</v>
      </c>
      <c r="B108" s="1">
        <f t="shared" si="9"/>
        <v>107</v>
      </c>
      <c r="C108" s="5">
        <f t="shared" si="10"/>
        <v>832</v>
      </c>
      <c r="D108" s="5">
        <f t="shared" si="11"/>
        <v>234</v>
      </c>
      <c r="E108" s="5">
        <f t="shared" si="7"/>
        <v>5840.64</v>
      </c>
      <c r="F108" s="5">
        <f t="shared" si="8"/>
        <v>5353.92</v>
      </c>
    </row>
    <row r="109" spans="1:6" x14ac:dyDescent="0.3">
      <c r="A109" s="3">
        <v>42246</v>
      </c>
      <c r="B109" s="1">
        <f t="shared" si="9"/>
        <v>108</v>
      </c>
      <c r="C109" s="5">
        <f t="shared" si="10"/>
        <v>834</v>
      </c>
      <c r="D109" s="5">
        <f t="shared" si="11"/>
        <v>234</v>
      </c>
      <c r="E109" s="5">
        <f t="shared" si="7"/>
        <v>5854.68</v>
      </c>
      <c r="F109" s="5">
        <f t="shared" si="8"/>
        <v>5366.79</v>
      </c>
    </row>
    <row r="110" spans="1:6" x14ac:dyDescent="0.3">
      <c r="A110" s="3">
        <v>42247</v>
      </c>
      <c r="B110" s="1">
        <f t="shared" si="9"/>
        <v>109</v>
      </c>
      <c r="C110" s="5">
        <f t="shared" si="10"/>
        <v>836</v>
      </c>
      <c r="D110" s="5">
        <f t="shared" si="11"/>
        <v>234</v>
      </c>
      <c r="E110" s="5">
        <f t="shared" si="7"/>
        <v>5868.7199999999993</v>
      </c>
      <c r="F110" s="5">
        <f t="shared" si="8"/>
        <v>5379.66</v>
      </c>
    </row>
    <row r="111" spans="1:6" x14ac:dyDescent="0.3">
      <c r="A111" s="3">
        <v>42248</v>
      </c>
      <c r="B111" s="1">
        <f t="shared" si="9"/>
        <v>110</v>
      </c>
      <c r="C111" s="5">
        <f t="shared" si="10"/>
        <v>838</v>
      </c>
      <c r="D111" s="5">
        <f>D110+(945*($J$13/30))</f>
        <v>234</v>
      </c>
      <c r="E111" s="5">
        <f t="shared" si="7"/>
        <v>5882.76</v>
      </c>
      <c r="F111" s="5">
        <f t="shared" si="8"/>
        <v>5392.5300000000007</v>
      </c>
    </row>
    <row r="112" spans="1:6" x14ac:dyDescent="0.3">
      <c r="A112" s="3">
        <v>42249</v>
      </c>
      <c r="B112" s="1">
        <f t="shared" si="9"/>
        <v>111</v>
      </c>
      <c r="C112" s="5">
        <f t="shared" si="10"/>
        <v>840</v>
      </c>
      <c r="D112" s="5">
        <f t="shared" ref="D112:D140" si="12">D111+(945*($J$13/30))</f>
        <v>234</v>
      </c>
      <c r="E112" s="5">
        <f t="shared" si="7"/>
        <v>5896.8</v>
      </c>
      <c r="F112" s="5">
        <f t="shared" si="8"/>
        <v>5405.4000000000005</v>
      </c>
    </row>
    <row r="113" spans="1:6" x14ac:dyDescent="0.3">
      <c r="A113" s="3">
        <v>42250</v>
      </c>
      <c r="B113" s="1">
        <f t="shared" si="9"/>
        <v>112</v>
      </c>
      <c r="C113" s="5">
        <f t="shared" si="10"/>
        <v>842</v>
      </c>
      <c r="D113" s="5">
        <f t="shared" si="12"/>
        <v>234</v>
      </c>
      <c r="E113" s="5">
        <f t="shared" si="7"/>
        <v>5910.8399999999992</v>
      </c>
      <c r="F113" s="5">
        <f t="shared" si="8"/>
        <v>5418.27</v>
      </c>
    </row>
    <row r="114" spans="1:6" x14ac:dyDescent="0.3">
      <c r="A114" s="3">
        <v>42251</v>
      </c>
      <c r="B114" s="1">
        <f t="shared" si="9"/>
        <v>113</v>
      </c>
      <c r="C114" s="5">
        <f t="shared" si="10"/>
        <v>844</v>
      </c>
      <c r="D114" s="5">
        <f t="shared" si="12"/>
        <v>234</v>
      </c>
      <c r="E114" s="5">
        <f t="shared" si="7"/>
        <v>5924.88</v>
      </c>
      <c r="F114" s="5">
        <f t="shared" si="8"/>
        <v>5431.14</v>
      </c>
    </row>
    <row r="115" spans="1:6" x14ac:dyDescent="0.3">
      <c r="A115" s="3">
        <v>42252</v>
      </c>
      <c r="B115" s="1">
        <f t="shared" si="9"/>
        <v>114</v>
      </c>
      <c r="C115" s="5">
        <f t="shared" si="10"/>
        <v>846</v>
      </c>
      <c r="D115" s="5">
        <f t="shared" si="12"/>
        <v>234</v>
      </c>
      <c r="E115" s="5">
        <f t="shared" si="7"/>
        <v>5938.92</v>
      </c>
      <c r="F115" s="5">
        <f t="shared" si="8"/>
        <v>5444.01</v>
      </c>
    </row>
    <row r="116" spans="1:6" x14ac:dyDescent="0.3">
      <c r="A116" s="3">
        <v>42253</v>
      </c>
      <c r="B116" s="1">
        <f t="shared" si="9"/>
        <v>115</v>
      </c>
      <c r="C116" s="5">
        <f t="shared" si="10"/>
        <v>848</v>
      </c>
      <c r="D116" s="5">
        <f t="shared" si="12"/>
        <v>234</v>
      </c>
      <c r="E116" s="5">
        <f t="shared" si="7"/>
        <v>5952.9599999999991</v>
      </c>
      <c r="F116" s="5">
        <f t="shared" si="8"/>
        <v>5456.88</v>
      </c>
    </row>
    <row r="117" spans="1:6" x14ac:dyDescent="0.3">
      <c r="A117" s="3">
        <v>42254</v>
      </c>
      <c r="B117" s="1">
        <f t="shared" si="9"/>
        <v>116</v>
      </c>
      <c r="C117" s="5">
        <f t="shared" si="10"/>
        <v>850</v>
      </c>
      <c r="D117" s="5">
        <f t="shared" si="12"/>
        <v>234</v>
      </c>
      <c r="E117" s="5">
        <f t="shared" si="7"/>
        <v>5967</v>
      </c>
      <c r="F117" s="5">
        <f t="shared" si="8"/>
        <v>5469.75</v>
      </c>
    </row>
    <row r="118" spans="1:6" x14ac:dyDescent="0.3">
      <c r="A118" s="3">
        <v>42255</v>
      </c>
      <c r="B118" s="1">
        <f t="shared" si="9"/>
        <v>117</v>
      </c>
      <c r="C118" s="5">
        <f t="shared" si="10"/>
        <v>852</v>
      </c>
      <c r="D118" s="5">
        <f t="shared" si="12"/>
        <v>234</v>
      </c>
      <c r="E118" s="5">
        <f t="shared" si="7"/>
        <v>5981.04</v>
      </c>
      <c r="F118" s="5">
        <f t="shared" si="8"/>
        <v>5482.62</v>
      </c>
    </row>
    <row r="119" spans="1:6" x14ac:dyDescent="0.3">
      <c r="A119" s="3">
        <v>42256</v>
      </c>
      <c r="B119" s="1">
        <f t="shared" si="9"/>
        <v>118</v>
      </c>
      <c r="C119" s="5">
        <f t="shared" si="10"/>
        <v>854</v>
      </c>
      <c r="D119" s="5">
        <f t="shared" si="12"/>
        <v>234</v>
      </c>
      <c r="E119" s="5">
        <f t="shared" si="7"/>
        <v>5995.079999999999</v>
      </c>
      <c r="F119" s="5">
        <f t="shared" si="8"/>
        <v>5495.49</v>
      </c>
    </row>
    <row r="120" spans="1:6" x14ac:dyDescent="0.3">
      <c r="A120" s="3">
        <v>42257</v>
      </c>
      <c r="B120" s="1">
        <f t="shared" si="9"/>
        <v>119</v>
      </c>
      <c r="C120" s="5">
        <f t="shared" si="10"/>
        <v>856</v>
      </c>
      <c r="D120" s="5">
        <f t="shared" si="12"/>
        <v>234</v>
      </c>
      <c r="E120" s="5">
        <f t="shared" si="7"/>
        <v>6009.12</v>
      </c>
      <c r="F120" s="5">
        <f t="shared" si="8"/>
        <v>5508.36</v>
      </c>
    </row>
    <row r="121" spans="1:6" x14ac:dyDescent="0.3">
      <c r="A121" s="3">
        <v>42258</v>
      </c>
      <c r="B121" s="1">
        <f t="shared" si="9"/>
        <v>120</v>
      </c>
      <c r="C121" s="5">
        <f t="shared" si="10"/>
        <v>858</v>
      </c>
      <c r="D121" s="5">
        <f t="shared" si="12"/>
        <v>234</v>
      </c>
      <c r="E121" s="5">
        <f t="shared" si="7"/>
        <v>6023.16</v>
      </c>
      <c r="F121" s="5">
        <f t="shared" si="8"/>
        <v>5521.23</v>
      </c>
    </row>
    <row r="122" spans="1:6" x14ac:dyDescent="0.3">
      <c r="A122" s="3">
        <v>42259</v>
      </c>
      <c r="B122" s="1">
        <f t="shared" si="9"/>
        <v>121</v>
      </c>
      <c r="C122" s="5">
        <f t="shared" si="10"/>
        <v>860</v>
      </c>
      <c r="D122" s="5">
        <f t="shared" si="12"/>
        <v>234</v>
      </c>
      <c r="E122" s="5">
        <f t="shared" si="7"/>
        <v>6037.2</v>
      </c>
      <c r="F122" s="5">
        <f t="shared" si="8"/>
        <v>5534.0999999999995</v>
      </c>
    </row>
    <row r="123" spans="1:6" x14ac:dyDescent="0.3">
      <c r="A123" s="3">
        <v>42260</v>
      </c>
      <c r="B123" s="1">
        <f t="shared" si="9"/>
        <v>122</v>
      </c>
      <c r="C123" s="5">
        <f t="shared" si="10"/>
        <v>862</v>
      </c>
      <c r="D123" s="5">
        <f t="shared" si="12"/>
        <v>234</v>
      </c>
      <c r="E123" s="5">
        <f t="shared" si="7"/>
        <v>6051.24</v>
      </c>
      <c r="F123" s="5">
        <f t="shared" si="8"/>
        <v>5546.97</v>
      </c>
    </row>
    <row r="124" spans="1:6" x14ac:dyDescent="0.3">
      <c r="A124" s="3">
        <v>42261</v>
      </c>
      <c r="B124" s="1">
        <f t="shared" si="9"/>
        <v>123</v>
      </c>
      <c r="C124" s="5">
        <f t="shared" si="10"/>
        <v>864</v>
      </c>
      <c r="D124" s="5">
        <f t="shared" si="12"/>
        <v>234</v>
      </c>
      <c r="E124" s="5">
        <f t="shared" si="7"/>
        <v>6065.28</v>
      </c>
      <c r="F124" s="5">
        <f t="shared" si="8"/>
        <v>5559.84</v>
      </c>
    </row>
    <row r="125" spans="1:6" x14ac:dyDescent="0.3">
      <c r="A125" s="3">
        <v>42262</v>
      </c>
      <c r="B125" s="1">
        <f t="shared" si="9"/>
        <v>124</v>
      </c>
      <c r="C125" s="5">
        <f t="shared" si="10"/>
        <v>866</v>
      </c>
      <c r="D125" s="5">
        <f t="shared" si="12"/>
        <v>234</v>
      </c>
      <c r="E125" s="5">
        <f t="shared" si="7"/>
        <v>6079.32</v>
      </c>
      <c r="F125" s="5">
        <f t="shared" si="8"/>
        <v>5572.71</v>
      </c>
    </row>
    <row r="126" spans="1:6" x14ac:dyDescent="0.3">
      <c r="A126" s="3">
        <v>42263</v>
      </c>
      <c r="B126" s="1">
        <f t="shared" si="9"/>
        <v>125</v>
      </c>
      <c r="C126" s="5">
        <f t="shared" si="10"/>
        <v>868</v>
      </c>
      <c r="D126" s="5">
        <f t="shared" si="12"/>
        <v>234</v>
      </c>
      <c r="E126" s="5">
        <f t="shared" si="7"/>
        <v>6093.36</v>
      </c>
      <c r="F126" s="5">
        <f t="shared" si="8"/>
        <v>5585.58</v>
      </c>
    </row>
    <row r="127" spans="1:6" x14ac:dyDescent="0.3">
      <c r="A127" s="3">
        <v>42264</v>
      </c>
      <c r="B127" s="1">
        <f t="shared" si="9"/>
        <v>126</v>
      </c>
      <c r="C127" s="5">
        <f t="shared" si="10"/>
        <v>870</v>
      </c>
      <c r="D127" s="5">
        <f t="shared" si="12"/>
        <v>234</v>
      </c>
      <c r="E127" s="5">
        <f t="shared" si="7"/>
        <v>6107.4</v>
      </c>
      <c r="F127" s="5">
        <f t="shared" si="8"/>
        <v>5598.45</v>
      </c>
    </row>
    <row r="128" spans="1:6" x14ac:dyDescent="0.3">
      <c r="A128" s="3">
        <v>42265</v>
      </c>
      <c r="B128" s="1">
        <f t="shared" si="9"/>
        <v>127</v>
      </c>
      <c r="C128" s="5">
        <f t="shared" si="10"/>
        <v>872</v>
      </c>
      <c r="D128" s="5">
        <f t="shared" si="12"/>
        <v>234</v>
      </c>
      <c r="E128" s="5">
        <f t="shared" si="7"/>
        <v>6121.44</v>
      </c>
      <c r="F128" s="5">
        <f t="shared" si="8"/>
        <v>5611.32</v>
      </c>
    </row>
    <row r="129" spans="1:6" x14ac:dyDescent="0.3">
      <c r="A129" s="3">
        <v>42266</v>
      </c>
      <c r="B129" s="1">
        <f t="shared" si="9"/>
        <v>128</v>
      </c>
      <c r="C129" s="5">
        <f t="shared" si="10"/>
        <v>874</v>
      </c>
      <c r="D129" s="5">
        <f t="shared" si="12"/>
        <v>234</v>
      </c>
      <c r="E129" s="5">
        <f t="shared" si="7"/>
        <v>6135.48</v>
      </c>
      <c r="F129" s="5">
        <f t="shared" si="8"/>
        <v>5624.19</v>
      </c>
    </row>
    <row r="130" spans="1:6" x14ac:dyDescent="0.3">
      <c r="A130" s="3">
        <v>42267</v>
      </c>
      <c r="B130" s="1">
        <f t="shared" si="9"/>
        <v>129</v>
      </c>
      <c r="C130" s="5">
        <f t="shared" si="10"/>
        <v>876</v>
      </c>
      <c r="D130" s="5">
        <f t="shared" si="12"/>
        <v>234</v>
      </c>
      <c r="E130" s="5">
        <f t="shared" si="7"/>
        <v>6149.5199999999995</v>
      </c>
      <c r="F130" s="5">
        <f t="shared" si="8"/>
        <v>5637.06</v>
      </c>
    </row>
    <row r="131" spans="1:6" x14ac:dyDescent="0.3">
      <c r="A131" s="3">
        <v>42268</v>
      </c>
      <c r="B131" s="1">
        <f t="shared" si="9"/>
        <v>130</v>
      </c>
      <c r="C131" s="5">
        <f t="shared" si="10"/>
        <v>878</v>
      </c>
      <c r="D131" s="5">
        <f t="shared" si="12"/>
        <v>234</v>
      </c>
      <c r="E131" s="5">
        <f t="shared" ref="E131:E141" si="13">0.03*C131*D131</f>
        <v>6163.56</v>
      </c>
      <c r="F131" s="5">
        <f t="shared" ref="F131:F141" si="14">0.0275*C131*D131</f>
        <v>5649.93</v>
      </c>
    </row>
    <row r="132" spans="1:6" x14ac:dyDescent="0.3">
      <c r="A132" s="3">
        <v>42269</v>
      </c>
      <c r="B132" s="1">
        <f t="shared" ref="B132:B141" si="15">B131+1</f>
        <v>131</v>
      </c>
      <c r="C132" s="5">
        <f t="shared" ref="C132:C141" si="16">C131+2</f>
        <v>880</v>
      </c>
      <c r="D132" s="5">
        <f t="shared" si="12"/>
        <v>234</v>
      </c>
      <c r="E132" s="5">
        <f t="shared" si="13"/>
        <v>6177.5999999999995</v>
      </c>
      <c r="F132" s="5">
        <f t="shared" si="14"/>
        <v>5662.8</v>
      </c>
    </row>
    <row r="133" spans="1:6" x14ac:dyDescent="0.3">
      <c r="A133" s="3">
        <v>42270</v>
      </c>
      <c r="B133" s="1">
        <f t="shared" si="15"/>
        <v>132</v>
      </c>
      <c r="C133" s="5">
        <f t="shared" si="16"/>
        <v>882</v>
      </c>
      <c r="D133" s="5">
        <f t="shared" si="12"/>
        <v>234</v>
      </c>
      <c r="E133" s="5">
        <f t="shared" si="13"/>
        <v>6191.6399999999994</v>
      </c>
      <c r="F133" s="5">
        <f t="shared" si="14"/>
        <v>5675.67</v>
      </c>
    </row>
    <row r="134" spans="1:6" x14ac:dyDescent="0.3">
      <c r="A134" s="3">
        <v>42271</v>
      </c>
      <c r="B134" s="1">
        <f t="shared" si="15"/>
        <v>133</v>
      </c>
      <c r="C134" s="5">
        <f t="shared" si="16"/>
        <v>884</v>
      </c>
      <c r="D134" s="5">
        <f t="shared" si="12"/>
        <v>234</v>
      </c>
      <c r="E134" s="5">
        <f t="shared" si="13"/>
        <v>6205.68</v>
      </c>
      <c r="F134" s="5">
        <f t="shared" si="14"/>
        <v>5688.54</v>
      </c>
    </row>
    <row r="135" spans="1:6" x14ac:dyDescent="0.3">
      <c r="A135" s="3">
        <v>42272</v>
      </c>
      <c r="B135" s="1">
        <f t="shared" si="15"/>
        <v>134</v>
      </c>
      <c r="C135" s="5">
        <f t="shared" si="16"/>
        <v>886</v>
      </c>
      <c r="D135" s="5">
        <f t="shared" si="12"/>
        <v>234</v>
      </c>
      <c r="E135" s="5">
        <f t="shared" si="13"/>
        <v>6219.7199999999993</v>
      </c>
      <c r="F135" s="5">
        <f t="shared" si="14"/>
        <v>5701.41</v>
      </c>
    </row>
    <row r="136" spans="1:6" x14ac:dyDescent="0.3">
      <c r="A136" s="3">
        <v>42273</v>
      </c>
      <c r="B136" s="1">
        <f t="shared" si="15"/>
        <v>135</v>
      </c>
      <c r="C136" s="5">
        <f t="shared" si="16"/>
        <v>888</v>
      </c>
      <c r="D136" s="5">
        <f t="shared" si="12"/>
        <v>234</v>
      </c>
      <c r="E136" s="5">
        <f t="shared" si="13"/>
        <v>6233.76</v>
      </c>
      <c r="F136" s="5">
        <f t="shared" si="14"/>
        <v>5714.2800000000007</v>
      </c>
    </row>
    <row r="137" spans="1:6" x14ac:dyDescent="0.3">
      <c r="A137" s="3">
        <v>42274</v>
      </c>
      <c r="B137" s="1">
        <f t="shared" si="15"/>
        <v>136</v>
      </c>
      <c r="C137" s="5">
        <f t="shared" si="16"/>
        <v>890</v>
      </c>
      <c r="D137" s="5">
        <f t="shared" si="12"/>
        <v>234</v>
      </c>
      <c r="E137" s="5">
        <f t="shared" si="13"/>
        <v>6247.8</v>
      </c>
      <c r="F137" s="5">
        <f t="shared" si="14"/>
        <v>5727.1500000000005</v>
      </c>
    </row>
    <row r="138" spans="1:6" x14ac:dyDescent="0.3">
      <c r="A138" s="3">
        <v>42275</v>
      </c>
      <c r="B138" s="1">
        <f t="shared" si="15"/>
        <v>137</v>
      </c>
      <c r="C138" s="5">
        <f t="shared" si="16"/>
        <v>892</v>
      </c>
      <c r="D138" s="5">
        <f t="shared" si="12"/>
        <v>234</v>
      </c>
      <c r="E138" s="5">
        <f t="shared" si="13"/>
        <v>6261.8399999999992</v>
      </c>
      <c r="F138" s="5">
        <f t="shared" si="14"/>
        <v>5740.02</v>
      </c>
    </row>
    <row r="139" spans="1:6" x14ac:dyDescent="0.3">
      <c r="A139" s="3">
        <v>42276</v>
      </c>
      <c r="B139" s="1">
        <f t="shared" si="15"/>
        <v>138</v>
      </c>
      <c r="C139" s="5">
        <f t="shared" si="16"/>
        <v>894</v>
      </c>
      <c r="D139" s="5">
        <f t="shared" si="12"/>
        <v>234</v>
      </c>
      <c r="E139" s="5">
        <f t="shared" si="13"/>
        <v>6275.88</v>
      </c>
      <c r="F139" s="5">
        <f t="shared" si="14"/>
        <v>5752.89</v>
      </c>
    </row>
    <row r="140" spans="1:6" x14ac:dyDescent="0.3">
      <c r="A140" s="3">
        <v>42277</v>
      </c>
      <c r="B140" s="1">
        <f t="shared" si="15"/>
        <v>139</v>
      </c>
      <c r="C140" s="5">
        <f t="shared" si="16"/>
        <v>896</v>
      </c>
      <c r="D140" s="5">
        <f t="shared" si="12"/>
        <v>234</v>
      </c>
      <c r="E140" s="5">
        <f t="shared" si="13"/>
        <v>6289.92</v>
      </c>
      <c r="F140" s="5">
        <f t="shared" si="14"/>
        <v>5765.76</v>
      </c>
    </row>
    <row r="141" spans="1:6" x14ac:dyDescent="0.3">
      <c r="A141" s="3">
        <v>42278</v>
      </c>
      <c r="B141" s="1">
        <f t="shared" si="15"/>
        <v>140</v>
      </c>
      <c r="C141" s="5">
        <f t="shared" si="16"/>
        <v>898</v>
      </c>
      <c r="D141" s="5">
        <f>D140+(945*($J$14))</f>
        <v>234</v>
      </c>
      <c r="E141" s="5">
        <f t="shared" si="13"/>
        <v>6303.9599999999991</v>
      </c>
      <c r="F141" s="5">
        <f t="shared" si="14"/>
        <v>5778.63</v>
      </c>
    </row>
    <row r="142" spans="1:6" x14ac:dyDescent="0.3">
      <c r="A142" s="3"/>
    </row>
    <row r="143" spans="1:6" x14ac:dyDescent="0.3">
      <c r="A143" s="3"/>
      <c r="E143" s="5">
        <f>SUM(E2:E141)</f>
        <v>745945.20000000007</v>
      </c>
      <c r="F143" s="5">
        <f>SUM(F2:F141)</f>
        <v>683783.10000000009</v>
      </c>
    </row>
    <row r="144" spans="1:6" x14ac:dyDescent="0.3">
      <c r="A144" s="3" t="s">
        <v>109</v>
      </c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24" sqref="G24"/>
    </sheetView>
  </sheetViews>
  <sheetFormatPr defaultRowHeight="14.4" x14ac:dyDescent="0.3"/>
  <cols>
    <col min="4" max="6" width="18.5546875" customWidth="1"/>
    <col min="7" max="7" width="11.88671875" style="1" customWidth="1"/>
  </cols>
  <sheetData>
    <row r="1" spans="1:8" x14ac:dyDescent="0.25">
      <c r="D1" t="s">
        <v>86</v>
      </c>
    </row>
    <row r="2" spans="1:8" x14ac:dyDescent="0.25">
      <c r="A2" t="s">
        <v>67</v>
      </c>
      <c r="B2" t="s">
        <v>68</v>
      </c>
      <c r="C2" t="s">
        <v>69</v>
      </c>
      <c r="D2" t="s">
        <v>64</v>
      </c>
      <c r="E2" t="s">
        <v>70</v>
      </c>
      <c r="F2" t="s">
        <v>71</v>
      </c>
      <c r="G2" s="1" t="s">
        <v>72</v>
      </c>
      <c r="H2" t="s">
        <v>85</v>
      </c>
    </row>
    <row r="3" spans="1:8" x14ac:dyDescent="0.25">
      <c r="A3" s="14">
        <v>1</v>
      </c>
      <c r="B3" s="14" t="s">
        <v>9</v>
      </c>
      <c r="C3" s="14" t="s">
        <v>73</v>
      </c>
      <c r="D3" s="52">
        <v>116.65436819806905</v>
      </c>
      <c r="E3" s="52">
        <v>6.3453308780100004</v>
      </c>
      <c r="F3" s="52">
        <v>0</v>
      </c>
      <c r="G3" s="15">
        <v>122.99969907607905</v>
      </c>
      <c r="H3" s="14">
        <f t="shared" ref="H3:H12" si="0">2.47*G3</f>
        <v>303.80925671791528</v>
      </c>
    </row>
    <row r="4" spans="1:8" x14ac:dyDescent="0.25">
      <c r="A4" s="14">
        <v>2</v>
      </c>
      <c r="B4" s="14" t="s">
        <v>7</v>
      </c>
      <c r="C4" s="14" t="s">
        <v>74</v>
      </c>
      <c r="D4" s="52">
        <v>100.98854561038154</v>
      </c>
      <c r="E4" s="52">
        <v>24.730681555199997</v>
      </c>
      <c r="F4" s="52">
        <v>0</v>
      </c>
      <c r="G4" s="15">
        <v>125.71922716558153</v>
      </c>
      <c r="H4" s="14">
        <f t="shared" si="0"/>
        <v>310.52649109898641</v>
      </c>
    </row>
    <row r="5" spans="1:8" x14ac:dyDescent="0.25">
      <c r="A5" s="14">
        <v>3</v>
      </c>
      <c r="B5" s="14" t="s">
        <v>6</v>
      </c>
      <c r="C5" s="14" t="s">
        <v>75</v>
      </c>
      <c r="D5" s="52">
        <v>69.222574460450801</v>
      </c>
      <c r="E5" s="52">
        <v>61.172952498402985</v>
      </c>
      <c r="F5" s="52">
        <v>0</v>
      </c>
      <c r="G5" s="15">
        <v>130.39552695885379</v>
      </c>
      <c r="H5" s="14">
        <f t="shared" si="0"/>
        <v>322.0769515883689</v>
      </c>
    </row>
    <row r="6" spans="1:8" x14ac:dyDescent="0.25">
      <c r="A6" s="29">
        <v>4</v>
      </c>
      <c r="B6" s="29" t="s">
        <v>10</v>
      </c>
      <c r="C6" s="29" t="s">
        <v>76</v>
      </c>
      <c r="D6" s="53">
        <v>71.372715363544899</v>
      </c>
      <c r="E6" s="53">
        <v>30.367281707579792</v>
      </c>
      <c r="F6" s="53">
        <v>21.514207022641017</v>
      </c>
      <c r="G6" s="33">
        <v>123.25420409376571</v>
      </c>
      <c r="H6" s="29">
        <f t="shared" si="0"/>
        <v>304.43788411160131</v>
      </c>
    </row>
    <row r="7" spans="1:8" x14ac:dyDescent="0.25">
      <c r="A7" s="29">
        <v>5</v>
      </c>
      <c r="B7" s="29" t="s">
        <v>5</v>
      </c>
      <c r="C7" s="29" t="s">
        <v>77</v>
      </c>
      <c r="D7" s="53">
        <v>62.982893482292468</v>
      </c>
      <c r="E7" s="53">
        <v>67.30067100036625</v>
      </c>
      <c r="F7" s="53">
        <v>0</v>
      </c>
      <c r="G7" s="33">
        <v>130.28356448265873</v>
      </c>
      <c r="H7" s="29">
        <f t="shared" si="0"/>
        <v>321.8004042721671</v>
      </c>
    </row>
    <row r="8" spans="1:8" x14ac:dyDescent="0.25">
      <c r="A8" s="29">
        <v>7</v>
      </c>
      <c r="B8" s="29" t="s">
        <v>79</v>
      </c>
      <c r="C8" s="29" t="s">
        <v>80</v>
      </c>
      <c r="D8" s="53">
        <v>61.231541007230902</v>
      </c>
      <c r="E8" s="53">
        <v>87.638188885723295</v>
      </c>
      <c r="F8" s="53">
        <v>0</v>
      </c>
      <c r="G8" s="33">
        <v>148.86972989295418</v>
      </c>
      <c r="H8" s="29">
        <f t="shared" si="0"/>
        <v>367.70823283559685</v>
      </c>
    </row>
    <row r="9" spans="1:8" x14ac:dyDescent="0.25">
      <c r="A9" s="29">
        <v>8</v>
      </c>
      <c r="B9" s="29" t="s">
        <v>3</v>
      </c>
      <c r="C9" s="29" t="s">
        <v>81</v>
      </c>
      <c r="D9" s="53">
        <v>49.58948278813304</v>
      </c>
      <c r="E9" s="53">
        <v>77.584166929250628</v>
      </c>
      <c r="F9" s="53">
        <v>0</v>
      </c>
      <c r="G9" s="33">
        <v>127.17364971738367</v>
      </c>
      <c r="H9" s="29">
        <f>2.47*G9</f>
        <v>314.11891480193771</v>
      </c>
    </row>
    <row r="10" spans="1:8" x14ac:dyDescent="0.25">
      <c r="A10" s="46">
        <v>6</v>
      </c>
      <c r="B10" s="46" t="s">
        <v>2</v>
      </c>
      <c r="C10" s="46" t="s">
        <v>78</v>
      </c>
      <c r="D10" s="47">
        <v>8.87332693765042</v>
      </c>
      <c r="E10" s="47">
        <v>123.08143616022744</v>
      </c>
      <c r="F10" s="47">
        <v>0</v>
      </c>
      <c r="G10" s="48">
        <v>131.95476309787787</v>
      </c>
      <c r="H10" s="46">
        <f>2.47*G10</f>
        <v>325.9282648517584</v>
      </c>
    </row>
    <row r="11" spans="1:8" x14ac:dyDescent="0.25">
      <c r="A11" s="46">
        <v>9</v>
      </c>
      <c r="B11" s="46" t="s">
        <v>82</v>
      </c>
      <c r="C11" s="46" t="s">
        <v>83</v>
      </c>
      <c r="D11" s="47">
        <v>27.09</v>
      </c>
      <c r="E11" s="47">
        <v>68.37</v>
      </c>
      <c r="F11" s="47">
        <v>33.54</v>
      </c>
      <c r="G11" s="48">
        <v>129</v>
      </c>
      <c r="H11" s="46">
        <f t="shared" si="0"/>
        <v>318.63000000000005</v>
      </c>
    </row>
    <row r="12" spans="1:8" x14ac:dyDescent="0.25">
      <c r="A12" s="46">
        <v>10</v>
      </c>
      <c r="B12" s="46" t="s">
        <v>1</v>
      </c>
      <c r="C12" s="46" t="s">
        <v>84</v>
      </c>
      <c r="D12" s="47">
        <v>2.5589868367399999</v>
      </c>
      <c r="E12" s="47">
        <v>94.445904368147495</v>
      </c>
      <c r="F12" s="47">
        <v>29.94926079232</v>
      </c>
      <c r="G12" s="48">
        <v>126.9541519972075</v>
      </c>
      <c r="H12" s="46">
        <f t="shared" si="0"/>
        <v>313.57675543310256</v>
      </c>
    </row>
    <row r="14" spans="1:8" x14ac:dyDescent="0.25">
      <c r="H14">
        <f>SUM(H3:H12)</f>
        <v>3202.613155711434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opLeftCell="F1" workbookViewId="0">
      <selection activeCell="J4" sqref="J4"/>
    </sheetView>
  </sheetViews>
  <sheetFormatPr defaultRowHeight="14.4" x14ac:dyDescent="0.3"/>
  <cols>
    <col min="1" max="1" width="12.44140625" style="1" customWidth="1"/>
    <col min="2" max="3" width="9.109375" style="1"/>
    <col min="4" max="4" width="10.44140625" style="1" customWidth="1"/>
    <col min="6" max="6" width="13.44140625" style="62" customWidth="1"/>
    <col min="7" max="7" width="13.44140625" style="1" customWidth="1"/>
    <col min="8" max="8" width="13.44140625" style="5" customWidth="1"/>
  </cols>
  <sheetData>
    <row r="1" spans="1:10" ht="15" x14ac:dyDescent="0.25">
      <c r="D1" s="54" t="s">
        <v>107</v>
      </c>
      <c r="E1" s="54"/>
      <c r="F1" s="64"/>
      <c r="G1" s="54"/>
      <c r="H1" s="54"/>
    </row>
    <row r="2" spans="1:10" ht="45" x14ac:dyDescent="0.25">
      <c r="A2" s="8" t="s">
        <v>48</v>
      </c>
      <c r="B2" s="8" t="s">
        <v>49</v>
      </c>
      <c r="C2" s="8" t="s">
        <v>102</v>
      </c>
      <c r="D2" s="8" t="s">
        <v>106</v>
      </c>
      <c r="E2" s="8" t="s">
        <v>99</v>
      </c>
      <c r="F2" s="60" t="s">
        <v>105</v>
      </c>
      <c r="G2" s="8" t="s">
        <v>108</v>
      </c>
      <c r="H2" s="10" t="s">
        <v>104</v>
      </c>
    </row>
    <row r="3" spans="1:10" ht="15" x14ac:dyDescent="0.25">
      <c r="A3" s="3">
        <v>42139</v>
      </c>
      <c r="B3" s="1">
        <v>1</v>
      </c>
      <c r="C3" s="1">
        <f>$J$10</f>
        <v>3.0140625000000001</v>
      </c>
      <c r="D3" s="1">
        <f>J4*0.75</f>
        <v>964.5</v>
      </c>
      <c r="E3">
        <f>J4*0.75</f>
        <v>964.5</v>
      </c>
      <c r="F3" s="62">
        <v>1</v>
      </c>
      <c r="G3" s="1">
        <f>IF(E3&gt;200,F3,0)</f>
        <v>1</v>
      </c>
      <c r="H3" s="5">
        <f>F3*E3</f>
        <v>964.5</v>
      </c>
      <c r="I3" t="s">
        <v>90</v>
      </c>
    </row>
    <row r="4" spans="1:10" ht="15" x14ac:dyDescent="0.25">
      <c r="A4" s="3">
        <v>42140</v>
      </c>
      <c r="B4" s="1">
        <f>B3+1</f>
        <v>2</v>
      </c>
      <c r="C4" s="1">
        <f t="shared" ref="C4:C19" si="0">$J$10</f>
        <v>3.0140625000000001</v>
      </c>
      <c r="D4" s="5">
        <f t="shared" ref="D4:D67" si="1">D3-($J$4/78)</f>
        <v>948.01282051282055</v>
      </c>
      <c r="E4" s="11">
        <f>E3-C4</f>
        <v>961.48593749999998</v>
      </c>
      <c r="F4" s="62">
        <f>F3-0.01</f>
        <v>0.99</v>
      </c>
      <c r="G4" s="1">
        <f t="shared" ref="G4:G67" si="2">IF(E4&gt;200,F4,0)</f>
        <v>0.99</v>
      </c>
      <c r="H4" s="5">
        <f t="shared" ref="H4:H67" si="3">F4*E4</f>
        <v>951.87107812499994</v>
      </c>
      <c r="J4">
        <v>1286</v>
      </c>
    </row>
    <row r="5" spans="1:10" ht="15" x14ac:dyDescent="0.25">
      <c r="A5" s="3">
        <v>42141</v>
      </c>
      <c r="B5" s="1">
        <f t="shared" ref="B5:B68" si="4">B4+1</f>
        <v>3</v>
      </c>
      <c r="C5" s="1">
        <f t="shared" si="0"/>
        <v>3.0140625000000001</v>
      </c>
      <c r="D5" s="5">
        <f t="shared" si="1"/>
        <v>931.52564102564111</v>
      </c>
      <c r="E5" s="11">
        <f t="shared" ref="E5:E68" si="5">E4-C5</f>
        <v>958.47187499999995</v>
      </c>
      <c r="F5" s="62">
        <f t="shared" ref="F5:F68" si="6">F4-0.01</f>
        <v>0.98</v>
      </c>
      <c r="G5" s="1">
        <f t="shared" si="2"/>
        <v>0.98</v>
      </c>
      <c r="H5" s="5">
        <f t="shared" si="3"/>
        <v>939.30243749999988</v>
      </c>
    </row>
    <row r="6" spans="1:10" ht="15" x14ac:dyDescent="0.25">
      <c r="A6" s="3">
        <v>42142</v>
      </c>
      <c r="B6" s="1">
        <f t="shared" si="4"/>
        <v>4</v>
      </c>
      <c r="C6" s="1">
        <f t="shared" si="0"/>
        <v>3.0140625000000001</v>
      </c>
      <c r="D6" s="5">
        <f t="shared" si="1"/>
        <v>915.03846153846166</v>
      </c>
      <c r="E6" s="11">
        <f t="shared" si="5"/>
        <v>955.45781249999993</v>
      </c>
      <c r="F6" s="62">
        <f t="shared" si="6"/>
        <v>0.97</v>
      </c>
      <c r="G6" s="1">
        <f t="shared" si="2"/>
        <v>0.97</v>
      </c>
      <c r="H6" s="5">
        <f t="shared" si="3"/>
        <v>926.79407812499994</v>
      </c>
      <c r="J6" t="s">
        <v>98</v>
      </c>
    </row>
    <row r="7" spans="1:10" ht="15" x14ac:dyDescent="0.25">
      <c r="A7" s="3">
        <v>42143</v>
      </c>
      <c r="B7" s="1">
        <f t="shared" si="4"/>
        <v>5</v>
      </c>
      <c r="C7" s="1">
        <f t="shared" si="0"/>
        <v>3.0140625000000001</v>
      </c>
      <c r="D7" s="5">
        <f t="shared" si="1"/>
        <v>898.55128205128221</v>
      </c>
      <c r="E7" s="11">
        <f t="shared" si="5"/>
        <v>952.44374999999991</v>
      </c>
      <c r="F7" s="62">
        <f t="shared" si="6"/>
        <v>0.96</v>
      </c>
      <c r="G7" s="1">
        <f t="shared" si="2"/>
        <v>0.96</v>
      </c>
      <c r="H7" s="5">
        <f t="shared" si="3"/>
        <v>914.34599999999989</v>
      </c>
      <c r="J7">
        <f>J4/78</f>
        <v>16.487179487179485</v>
      </c>
    </row>
    <row r="8" spans="1:10" ht="15" x14ac:dyDescent="0.25">
      <c r="A8" s="3">
        <v>42144</v>
      </c>
      <c r="B8" s="1">
        <f t="shared" si="4"/>
        <v>6</v>
      </c>
      <c r="C8" s="1">
        <f t="shared" si="0"/>
        <v>3.0140625000000001</v>
      </c>
      <c r="D8" s="5">
        <f t="shared" si="1"/>
        <v>882.06410256410277</v>
      </c>
      <c r="E8" s="11">
        <f t="shared" si="5"/>
        <v>949.42968749999989</v>
      </c>
      <c r="F8" s="62">
        <f t="shared" si="6"/>
        <v>0.95</v>
      </c>
      <c r="G8" s="1">
        <f t="shared" si="2"/>
        <v>0.95</v>
      </c>
      <c r="H8" s="5">
        <f t="shared" si="3"/>
        <v>901.95820312499984</v>
      </c>
    </row>
    <row r="9" spans="1:10" ht="15" x14ac:dyDescent="0.25">
      <c r="A9" s="3">
        <v>42145</v>
      </c>
      <c r="B9" s="1">
        <f t="shared" si="4"/>
        <v>7</v>
      </c>
      <c r="C9" s="1">
        <f t="shared" si="0"/>
        <v>3.0140625000000001</v>
      </c>
      <c r="D9" s="5">
        <f t="shared" si="1"/>
        <v>865.57692307692332</v>
      </c>
      <c r="E9" s="11">
        <f t="shared" si="5"/>
        <v>946.41562499999986</v>
      </c>
      <c r="F9" s="62">
        <f t="shared" si="6"/>
        <v>0.94</v>
      </c>
      <c r="G9" s="1">
        <f t="shared" si="2"/>
        <v>0.94</v>
      </c>
      <c r="H9" s="5">
        <f t="shared" si="3"/>
        <v>889.63068749999979</v>
      </c>
      <c r="J9" t="s">
        <v>100</v>
      </c>
    </row>
    <row r="10" spans="1:10" ht="15" x14ac:dyDescent="0.25">
      <c r="A10" s="3">
        <v>42146</v>
      </c>
      <c r="B10" s="1">
        <f t="shared" si="4"/>
        <v>8</v>
      </c>
      <c r="C10" s="1">
        <f t="shared" si="0"/>
        <v>3.0140625000000001</v>
      </c>
      <c r="D10" s="5">
        <f t="shared" si="1"/>
        <v>849.08974358974388</v>
      </c>
      <c r="E10" s="11">
        <f t="shared" si="5"/>
        <v>943.40156249999984</v>
      </c>
      <c r="F10" s="62">
        <f t="shared" si="6"/>
        <v>0.92999999999999994</v>
      </c>
      <c r="G10" s="1">
        <f t="shared" si="2"/>
        <v>0.92999999999999994</v>
      </c>
      <c r="H10" s="5">
        <f t="shared" si="3"/>
        <v>877.36345312499975</v>
      </c>
      <c r="J10">
        <f>(J4*0.75* 0.05)/16</f>
        <v>3.0140625000000001</v>
      </c>
    </row>
    <row r="11" spans="1:10" ht="15" x14ac:dyDescent="0.25">
      <c r="A11" s="3">
        <v>42147</v>
      </c>
      <c r="B11" s="1">
        <f t="shared" si="4"/>
        <v>9</v>
      </c>
      <c r="C11" s="1">
        <f t="shared" si="0"/>
        <v>3.0140625000000001</v>
      </c>
      <c r="D11" s="5">
        <f t="shared" si="1"/>
        <v>832.60256410256443</v>
      </c>
      <c r="E11" s="11">
        <f t="shared" si="5"/>
        <v>940.38749999999982</v>
      </c>
      <c r="F11" s="62">
        <f t="shared" si="6"/>
        <v>0.91999999999999993</v>
      </c>
      <c r="G11" s="1">
        <f t="shared" si="2"/>
        <v>0.91999999999999993</v>
      </c>
      <c r="H11" s="5">
        <f t="shared" si="3"/>
        <v>865.15649999999971</v>
      </c>
      <c r="J11" t="s">
        <v>101</v>
      </c>
    </row>
    <row r="12" spans="1:10" ht="15" x14ac:dyDescent="0.25">
      <c r="A12" s="3">
        <v>42148</v>
      </c>
      <c r="B12" s="1">
        <f t="shared" si="4"/>
        <v>10</v>
      </c>
      <c r="C12" s="1">
        <f t="shared" si="0"/>
        <v>3.0140625000000001</v>
      </c>
      <c r="D12" s="5">
        <f t="shared" si="1"/>
        <v>816.11538461538498</v>
      </c>
      <c r="E12" s="11">
        <f t="shared" si="5"/>
        <v>937.3734374999998</v>
      </c>
      <c r="F12" s="62">
        <f t="shared" si="6"/>
        <v>0.90999999999999992</v>
      </c>
      <c r="G12" s="1">
        <f t="shared" si="2"/>
        <v>0.90999999999999992</v>
      </c>
      <c r="H12" s="5">
        <f t="shared" si="3"/>
        <v>853.00982812499979</v>
      </c>
      <c r="J12">
        <f>(J4*0.75*0.65)/30</f>
        <v>20.897500000000001</v>
      </c>
    </row>
    <row r="13" spans="1:10" ht="15" x14ac:dyDescent="0.25">
      <c r="A13" s="3">
        <v>42149</v>
      </c>
      <c r="B13" s="1">
        <f t="shared" si="4"/>
        <v>11</v>
      </c>
      <c r="C13" s="1">
        <f t="shared" si="0"/>
        <v>3.0140625000000001</v>
      </c>
      <c r="D13" s="5">
        <f t="shared" si="1"/>
        <v>799.62820512820554</v>
      </c>
      <c r="E13" s="11">
        <f t="shared" si="5"/>
        <v>934.35937499999977</v>
      </c>
      <c r="F13" s="62">
        <f t="shared" si="6"/>
        <v>0.89999999999999991</v>
      </c>
      <c r="G13" s="1">
        <f t="shared" si="2"/>
        <v>0.89999999999999991</v>
      </c>
      <c r="H13" s="5">
        <f t="shared" si="3"/>
        <v>840.92343749999975</v>
      </c>
      <c r="J13" t="s">
        <v>103</v>
      </c>
    </row>
    <row r="14" spans="1:10" ht="15" x14ac:dyDescent="0.25">
      <c r="A14" s="3">
        <v>42150</v>
      </c>
      <c r="B14" s="1">
        <f t="shared" si="4"/>
        <v>12</v>
      </c>
      <c r="C14" s="1">
        <f t="shared" si="0"/>
        <v>3.0140625000000001</v>
      </c>
      <c r="D14" s="5">
        <f t="shared" si="1"/>
        <v>783.14102564102609</v>
      </c>
      <c r="E14" s="11">
        <f t="shared" si="5"/>
        <v>931.34531249999975</v>
      </c>
      <c r="F14" s="62">
        <f t="shared" si="6"/>
        <v>0.8899999999999999</v>
      </c>
      <c r="G14" s="1">
        <f t="shared" si="2"/>
        <v>0.8899999999999999</v>
      </c>
      <c r="H14" s="5">
        <f t="shared" si="3"/>
        <v>828.89732812499972</v>
      </c>
      <c r="J14">
        <f>J4*0.75*0.3/30</f>
        <v>9.6449999999999996</v>
      </c>
    </row>
    <row r="15" spans="1:10" ht="15" x14ac:dyDescent="0.25">
      <c r="A15" s="3">
        <v>42151</v>
      </c>
      <c r="B15" s="1">
        <f t="shared" si="4"/>
        <v>13</v>
      </c>
      <c r="C15" s="1">
        <f t="shared" si="0"/>
        <v>3.0140625000000001</v>
      </c>
      <c r="D15" s="5">
        <f t="shared" si="1"/>
        <v>766.65384615384664</v>
      </c>
      <c r="E15" s="11">
        <f t="shared" si="5"/>
        <v>928.33124999999973</v>
      </c>
      <c r="F15" s="62">
        <f t="shared" si="6"/>
        <v>0.87999999999999989</v>
      </c>
      <c r="G15" s="1">
        <f t="shared" si="2"/>
        <v>0.87999999999999989</v>
      </c>
      <c r="H15" s="5">
        <f t="shared" si="3"/>
        <v>816.93149999999969</v>
      </c>
    </row>
    <row r="16" spans="1:10" ht="15" x14ac:dyDescent="0.25">
      <c r="A16" s="3">
        <v>42152</v>
      </c>
      <c r="B16" s="1">
        <f t="shared" si="4"/>
        <v>14</v>
      </c>
      <c r="C16" s="1">
        <f t="shared" si="0"/>
        <v>3.0140625000000001</v>
      </c>
      <c r="D16" s="5">
        <f t="shared" si="1"/>
        <v>750.1666666666672</v>
      </c>
      <c r="E16" s="11">
        <f t="shared" si="5"/>
        <v>925.3171874999997</v>
      </c>
      <c r="F16" s="62">
        <f t="shared" si="6"/>
        <v>0.86999999999999988</v>
      </c>
      <c r="G16" s="1">
        <f t="shared" si="2"/>
        <v>0.86999999999999988</v>
      </c>
      <c r="H16" s="5">
        <f t="shared" si="3"/>
        <v>805.02595312499966</v>
      </c>
    </row>
    <row r="17" spans="1:8" ht="15" x14ac:dyDescent="0.25">
      <c r="A17" s="3">
        <v>42153</v>
      </c>
      <c r="B17" s="1">
        <f t="shared" si="4"/>
        <v>15</v>
      </c>
      <c r="C17" s="1">
        <f t="shared" si="0"/>
        <v>3.0140625000000001</v>
      </c>
      <c r="D17" s="5">
        <f t="shared" si="1"/>
        <v>733.67948717948775</v>
      </c>
      <c r="E17" s="11">
        <f t="shared" si="5"/>
        <v>922.30312499999968</v>
      </c>
      <c r="F17" s="62">
        <f t="shared" si="6"/>
        <v>0.85999999999999988</v>
      </c>
      <c r="G17" s="1">
        <f t="shared" si="2"/>
        <v>0.85999999999999988</v>
      </c>
      <c r="H17" s="5">
        <f t="shared" si="3"/>
        <v>793.18068749999964</v>
      </c>
    </row>
    <row r="18" spans="1:8" ht="15" x14ac:dyDescent="0.25">
      <c r="A18" s="3">
        <v>42154</v>
      </c>
      <c r="B18" s="1">
        <f t="shared" si="4"/>
        <v>16</v>
      </c>
      <c r="C18" s="1">
        <f t="shared" si="0"/>
        <v>3.0140625000000001</v>
      </c>
      <c r="D18" s="5">
        <f t="shared" si="1"/>
        <v>717.1923076923083</v>
      </c>
      <c r="E18" s="11">
        <f t="shared" si="5"/>
        <v>919.28906249999966</v>
      </c>
      <c r="F18" s="62">
        <f t="shared" si="6"/>
        <v>0.84999999999999987</v>
      </c>
      <c r="G18" s="1">
        <f t="shared" si="2"/>
        <v>0.84999999999999987</v>
      </c>
      <c r="H18" s="5">
        <f t="shared" si="3"/>
        <v>781.39570312499961</v>
      </c>
    </row>
    <row r="19" spans="1:8" ht="15" x14ac:dyDescent="0.25">
      <c r="A19" s="3">
        <v>42155</v>
      </c>
      <c r="B19" s="1">
        <f t="shared" si="4"/>
        <v>17</v>
      </c>
      <c r="C19" s="1">
        <f t="shared" si="0"/>
        <v>3.0140625000000001</v>
      </c>
      <c r="D19" s="5">
        <f t="shared" si="1"/>
        <v>700.70512820512886</v>
      </c>
      <c r="E19" s="11">
        <f t="shared" si="5"/>
        <v>916.27499999999964</v>
      </c>
      <c r="F19" s="62">
        <f t="shared" si="6"/>
        <v>0.83999999999999986</v>
      </c>
      <c r="G19" s="1">
        <f t="shared" si="2"/>
        <v>0.83999999999999986</v>
      </c>
      <c r="H19" s="5">
        <f t="shared" si="3"/>
        <v>769.67099999999959</v>
      </c>
    </row>
    <row r="20" spans="1:8" ht="15" x14ac:dyDescent="0.25">
      <c r="A20" s="3">
        <v>42156</v>
      </c>
      <c r="B20" s="1">
        <f t="shared" si="4"/>
        <v>18</v>
      </c>
      <c r="C20" s="1">
        <f t="shared" ref="C20:C49" si="7">$J$12</f>
        <v>20.897500000000001</v>
      </c>
      <c r="D20" s="5">
        <f t="shared" si="1"/>
        <v>684.21794871794941</v>
      </c>
      <c r="E20" s="11">
        <f t="shared" si="5"/>
        <v>895.3774999999996</v>
      </c>
      <c r="F20" s="62">
        <f t="shared" si="6"/>
        <v>0.82999999999999985</v>
      </c>
      <c r="G20" s="1">
        <f t="shared" si="2"/>
        <v>0.82999999999999985</v>
      </c>
      <c r="H20" s="5">
        <f t="shared" si="3"/>
        <v>743.16332499999953</v>
      </c>
    </row>
    <row r="21" spans="1:8" ht="15" x14ac:dyDescent="0.25">
      <c r="A21" s="3">
        <v>42157</v>
      </c>
      <c r="B21" s="1">
        <f t="shared" si="4"/>
        <v>19</v>
      </c>
      <c r="C21" s="1">
        <f t="shared" si="7"/>
        <v>20.897500000000001</v>
      </c>
      <c r="D21" s="5">
        <f t="shared" si="1"/>
        <v>667.73076923076997</v>
      </c>
      <c r="E21" s="11">
        <f t="shared" si="5"/>
        <v>874.47999999999956</v>
      </c>
      <c r="F21" s="62">
        <f t="shared" si="6"/>
        <v>0.81999999999999984</v>
      </c>
      <c r="G21" s="1">
        <f t="shared" si="2"/>
        <v>0.81999999999999984</v>
      </c>
      <c r="H21" s="5">
        <f t="shared" si="3"/>
        <v>717.07359999999949</v>
      </c>
    </row>
    <row r="22" spans="1:8" ht="15" x14ac:dyDescent="0.25">
      <c r="A22" s="3">
        <v>42158</v>
      </c>
      <c r="B22" s="1">
        <f t="shared" si="4"/>
        <v>20</v>
      </c>
      <c r="C22" s="1">
        <f t="shared" si="7"/>
        <v>20.897500000000001</v>
      </c>
      <c r="D22" s="5">
        <f t="shared" si="1"/>
        <v>651.24358974359052</v>
      </c>
      <c r="E22" s="11">
        <f t="shared" si="5"/>
        <v>853.58249999999953</v>
      </c>
      <c r="F22" s="62">
        <f t="shared" si="6"/>
        <v>0.80999999999999983</v>
      </c>
      <c r="G22" s="1">
        <f t="shared" si="2"/>
        <v>0.80999999999999983</v>
      </c>
      <c r="H22" s="5">
        <f t="shared" si="3"/>
        <v>691.40182499999946</v>
      </c>
    </row>
    <row r="23" spans="1:8" ht="15" x14ac:dyDescent="0.25">
      <c r="A23" s="3">
        <v>42159</v>
      </c>
      <c r="B23" s="1">
        <f t="shared" si="4"/>
        <v>21</v>
      </c>
      <c r="C23" s="1">
        <f t="shared" si="7"/>
        <v>20.897500000000001</v>
      </c>
      <c r="D23" s="5">
        <f t="shared" si="1"/>
        <v>634.75641025641107</v>
      </c>
      <c r="E23" s="11">
        <f t="shared" si="5"/>
        <v>832.68499999999949</v>
      </c>
      <c r="F23" s="62">
        <f t="shared" si="6"/>
        <v>0.79999999999999982</v>
      </c>
      <c r="G23" s="1">
        <f t="shared" si="2"/>
        <v>0.79999999999999982</v>
      </c>
      <c r="H23" s="5">
        <f t="shared" si="3"/>
        <v>666.14799999999946</v>
      </c>
    </row>
    <row r="24" spans="1:8" x14ac:dyDescent="0.3">
      <c r="A24" s="3">
        <v>42160</v>
      </c>
      <c r="B24" s="1">
        <f t="shared" si="4"/>
        <v>22</v>
      </c>
      <c r="C24" s="1">
        <f t="shared" si="7"/>
        <v>20.897500000000001</v>
      </c>
      <c r="D24" s="5">
        <f t="shared" si="1"/>
        <v>618.26923076923163</v>
      </c>
      <c r="E24" s="11">
        <f t="shared" si="5"/>
        <v>811.78749999999945</v>
      </c>
      <c r="F24" s="62">
        <f t="shared" si="6"/>
        <v>0.78999999999999981</v>
      </c>
      <c r="G24" s="1">
        <f t="shared" si="2"/>
        <v>0.78999999999999981</v>
      </c>
      <c r="H24" s="5">
        <f t="shared" si="3"/>
        <v>641.31212499999947</v>
      </c>
    </row>
    <row r="25" spans="1:8" x14ac:dyDescent="0.3">
      <c r="A25" s="3">
        <v>42161</v>
      </c>
      <c r="B25" s="1">
        <f t="shared" si="4"/>
        <v>23</v>
      </c>
      <c r="C25" s="1">
        <f t="shared" si="7"/>
        <v>20.897500000000001</v>
      </c>
      <c r="D25" s="5">
        <f t="shared" si="1"/>
        <v>601.78205128205218</v>
      </c>
      <c r="E25" s="11">
        <f t="shared" si="5"/>
        <v>790.88999999999942</v>
      </c>
      <c r="F25" s="62">
        <f t="shared" si="6"/>
        <v>0.7799999999999998</v>
      </c>
      <c r="G25" s="1">
        <f t="shared" si="2"/>
        <v>0.7799999999999998</v>
      </c>
      <c r="H25" s="5">
        <f t="shared" si="3"/>
        <v>616.89419999999939</v>
      </c>
    </row>
    <row r="26" spans="1:8" x14ac:dyDescent="0.3">
      <c r="A26" s="3">
        <v>42162</v>
      </c>
      <c r="B26" s="1">
        <f t="shared" si="4"/>
        <v>24</v>
      </c>
      <c r="C26" s="1">
        <f t="shared" si="7"/>
        <v>20.897500000000001</v>
      </c>
      <c r="D26" s="5">
        <f t="shared" si="1"/>
        <v>585.29487179487273</v>
      </c>
      <c r="E26" s="11">
        <f t="shared" si="5"/>
        <v>769.99249999999938</v>
      </c>
      <c r="F26" s="62">
        <f t="shared" si="6"/>
        <v>0.7699999999999998</v>
      </c>
      <c r="G26" s="1">
        <f t="shared" si="2"/>
        <v>0.7699999999999998</v>
      </c>
      <c r="H26" s="5">
        <f t="shared" si="3"/>
        <v>592.89422499999932</v>
      </c>
    </row>
    <row r="27" spans="1:8" x14ac:dyDescent="0.3">
      <c r="A27" s="3">
        <v>42163</v>
      </c>
      <c r="B27" s="1">
        <f t="shared" si="4"/>
        <v>25</v>
      </c>
      <c r="C27" s="1">
        <f t="shared" si="7"/>
        <v>20.897500000000001</v>
      </c>
      <c r="D27" s="5">
        <f t="shared" si="1"/>
        <v>568.80769230769329</v>
      </c>
      <c r="E27" s="11">
        <f t="shared" si="5"/>
        <v>749.09499999999935</v>
      </c>
      <c r="F27" s="62">
        <f t="shared" si="6"/>
        <v>0.75999999999999979</v>
      </c>
      <c r="G27" s="1">
        <f t="shared" si="2"/>
        <v>0.75999999999999979</v>
      </c>
      <c r="H27" s="5">
        <f t="shared" si="3"/>
        <v>569.31219999999939</v>
      </c>
    </row>
    <row r="28" spans="1:8" x14ac:dyDescent="0.3">
      <c r="A28" s="3">
        <v>42164</v>
      </c>
      <c r="B28" s="1">
        <f t="shared" si="4"/>
        <v>26</v>
      </c>
      <c r="C28" s="1">
        <f t="shared" si="7"/>
        <v>20.897500000000001</v>
      </c>
      <c r="D28" s="5">
        <f t="shared" si="1"/>
        <v>552.32051282051384</v>
      </c>
      <c r="E28" s="11">
        <f t="shared" si="5"/>
        <v>728.19749999999931</v>
      </c>
      <c r="F28" s="62">
        <f t="shared" si="6"/>
        <v>0.74999999999999978</v>
      </c>
      <c r="G28" s="1">
        <f t="shared" si="2"/>
        <v>0.74999999999999978</v>
      </c>
      <c r="H28" s="5">
        <f t="shared" si="3"/>
        <v>546.14812499999937</v>
      </c>
    </row>
    <row r="29" spans="1:8" x14ac:dyDescent="0.3">
      <c r="A29" s="3">
        <v>42165</v>
      </c>
      <c r="B29" s="1">
        <f t="shared" si="4"/>
        <v>27</v>
      </c>
      <c r="C29" s="1">
        <f t="shared" si="7"/>
        <v>20.897500000000001</v>
      </c>
      <c r="D29" s="5">
        <f t="shared" si="1"/>
        <v>535.83333333333439</v>
      </c>
      <c r="E29" s="11">
        <f t="shared" si="5"/>
        <v>707.29999999999927</v>
      </c>
      <c r="F29" s="62">
        <f t="shared" si="6"/>
        <v>0.73999999999999977</v>
      </c>
      <c r="G29" s="1">
        <f t="shared" si="2"/>
        <v>0.73999999999999977</v>
      </c>
      <c r="H29" s="5">
        <f t="shared" si="3"/>
        <v>523.40199999999925</v>
      </c>
    </row>
    <row r="30" spans="1:8" x14ac:dyDescent="0.3">
      <c r="A30" s="3">
        <v>42166</v>
      </c>
      <c r="B30" s="1">
        <f t="shared" si="4"/>
        <v>28</v>
      </c>
      <c r="C30" s="1">
        <f t="shared" si="7"/>
        <v>20.897500000000001</v>
      </c>
      <c r="D30" s="5">
        <f t="shared" si="1"/>
        <v>519.34615384615495</v>
      </c>
      <c r="E30" s="11">
        <f t="shared" si="5"/>
        <v>686.40249999999924</v>
      </c>
      <c r="F30" s="62">
        <f t="shared" si="6"/>
        <v>0.72999999999999976</v>
      </c>
      <c r="G30" s="1">
        <f t="shared" si="2"/>
        <v>0.72999999999999976</v>
      </c>
      <c r="H30" s="5">
        <f t="shared" si="3"/>
        <v>501.07382499999926</v>
      </c>
    </row>
    <row r="31" spans="1:8" x14ac:dyDescent="0.3">
      <c r="A31" s="3">
        <v>42167</v>
      </c>
      <c r="B31" s="1">
        <f t="shared" si="4"/>
        <v>29</v>
      </c>
      <c r="C31" s="1">
        <f t="shared" si="7"/>
        <v>20.897500000000001</v>
      </c>
      <c r="D31" s="5">
        <f t="shared" si="1"/>
        <v>502.85897435897544</v>
      </c>
      <c r="E31" s="11">
        <f t="shared" si="5"/>
        <v>665.5049999999992</v>
      </c>
      <c r="F31" s="62">
        <f t="shared" si="6"/>
        <v>0.71999999999999975</v>
      </c>
      <c r="G31" s="1">
        <f t="shared" si="2"/>
        <v>0.71999999999999975</v>
      </c>
      <c r="H31" s="5">
        <f t="shared" si="3"/>
        <v>479.16359999999924</v>
      </c>
    </row>
    <row r="32" spans="1:8" x14ac:dyDescent="0.3">
      <c r="A32" s="3">
        <v>42168</v>
      </c>
      <c r="B32" s="1">
        <f t="shared" si="4"/>
        <v>30</v>
      </c>
      <c r="C32" s="1">
        <f t="shared" si="7"/>
        <v>20.897500000000001</v>
      </c>
      <c r="D32" s="5">
        <f t="shared" si="1"/>
        <v>486.37179487179594</v>
      </c>
      <c r="E32" s="11">
        <f t="shared" si="5"/>
        <v>644.60749999999916</v>
      </c>
      <c r="F32" s="62">
        <f t="shared" si="6"/>
        <v>0.70999999999999974</v>
      </c>
      <c r="G32" s="1">
        <f t="shared" si="2"/>
        <v>0.70999999999999974</v>
      </c>
      <c r="H32" s="5">
        <f t="shared" si="3"/>
        <v>457.67132499999923</v>
      </c>
    </row>
    <row r="33" spans="1:8" x14ac:dyDescent="0.3">
      <c r="A33" s="3">
        <v>42169</v>
      </c>
      <c r="B33" s="1">
        <f t="shared" si="4"/>
        <v>31</v>
      </c>
      <c r="C33" s="1">
        <f t="shared" si="7"/>
        <v>20.897500000000001</v>
      </c>
      <c r="D33" s="5">
        <f t="shared" si="1"/>
        <v>469.88461538461644</v>
      </c>
      <c r="E33" s="11">
        <f t="shared" si="5"/>
        <v>623.70999999999913</v>
      </c>
      <c r="F33" s="62">
        <f t="shared" si="6"/>
        <v>0.69999999999999973</v>
      </c>
      <c r="G33" s="1">
        <f t="shared" si="2"/>
        <v>0.69999999999999973</v>
      </c>
      <c r="H33" s="5">
        <f t="shared" si="3"/>
        <v>436.59699999999924</v>
      </c>
    </row>
    <row r="34" spans="1:8" x14ac:dyDescent="0.3">
      <c r="A34" s="3">
        <v>42170</v>
      </c>
      <c r="B34" s="1">
        <f t="shared" si="4"/>
        <v>32</v>
      </c>
      <c r="C34" s="1">
        <f t="shared" si="7"/>
        <v>20.897500000000001</v>
      </c>
      <c r="D34" s="5">
        <f t="shared" si="1"/>
        <v>453.39743589743694</v>
      </c>
      <c r="E34" s="11">
        <f t="shared" si="5"/>
        <v>602.81249999999909</v>
      </c>
      <c r="F34" s="62">
        <f t="shared" si="6"/>
        <v>0.68999999999999972</v>
      </c>
      <c r="G34" s="1">
        <f t="shared" si="2"/>
        <v>0.68999999999999972</v>
      </c>
      <c r="H34" s="5">
        <f t="shared" si="3"/>
        <v>415.94062499999922</v>
      </c>
    </row>
    <row r="35" spans="1:8" x14ac:dyDescent="0.3">
      <c r="A35" s="3">
        <v>42171</v>
      </c>
      <c r="B35" s="1">
        <f t="shared" si="4"/>
        <v>33</v>
      </c>
      <c r="C35" s="1">
        <f t="shared" si="7"/>
        <v>20.897500000000001</v>
      </c>
      <c r="D35" s="5">
        <f t="shared" si="1"/>
        <v>436.91025641025743</v>
      </c>
      <c r="E35" s="11">
        <f t="shared" si="5"/>
        <v>581.91499999999905</v>
      </c>
      <c r="F35" s="62">
        <f t="shared" si="6"/>
        <v>0.67999999999999972</v>
      </c>
      <c r="G35" s="1">
        <f t="shared" si="2"/>
        <v>0.67999999999999972</v>
      </c>
      <c r="H35" s="5">
        <f t="shared" si="3"/>
        <v>395.70219999999921</v>
      </c>
    </row>
    <row r="36" spans="1:8" x14ac:dyDescent="0.3">
      <c r="A36" s="3">
        <v>42172</v>
      </c>
      <c r="B36" s="1">
        <f t="shared" si="4"/>
        <v>34</v>
      </c>
      <c r="C36" s="1">
        <f t="shared" si="7"/>
        <v>20.897500000000001</v>
      </c>
      <c r="D36" s="5">
        <f t="shared" si="1"/>
        <v>420.42307692307793</v>
      </c>
      <c r="E36" s="11">
        <f t="shared" si="5"/>
        <v>561.01749999999902</v>
      </c>
      <c r="F36" s="62">
        <f t="shared" si="6"/>
        <v>0.66999999999999971</v>
      </c>
      <c r="G36" s="1">
        <f t="shared" si="2"/>
        <v>0.66999999999999971</v>
      </c>
      <c r="H36" s="5">
        <f t="shared" si="3"/>
        <v>375.88172499999916</v>
      </c>
    </row>
    <row r="37" spans="1:8" x14ac:dyDescent="0.3">
      <c r="A37" s="3">
        <v>42173</v>
      </c>
      <c r="B37" s="1">
        <f t="shared" si="4"/>
        <v>35</v>
      </c>
      <c r="C37" s="1">
        <f t="shared" si="7"/>
        <v>20.897500000000001</v>
      </c>
      <c r="D37" s="5">
        <f t="shared" si="1"/>
        <v>403.93589743589843</v>
      </c>
      <c r="E37" s="11">
        <f t="shared" si="5"/>
        <v>540.11999999999898</v>
      </c>
      <c r="F37" s="62">
        <f t="shared" si="6"/>
        <v>0.6599999999999997</v>
      </c>
      <c r="G37" s="1">
        <f t="shared" si="2"/>
        <v>0.6599999999999997</v>
      </c>
      <c r="H37" s="5">
        <f t="shared" si="3"/>
        <v>356.47919999999914</v>
      </c>
    </row>
    <row r="38" spans="1:8" x14ac:dyDescent="0.3">
      <c r="A38" s="3">
        <v>42174</v>
      </c>
      <c r="B38" s="1">
        <f t="shared" si="4"/>
        <v>36</v>
      </c>
      <c r="C38" s="1">
        <f t="shared" si="7"/>
        <v>20.897500000000001</v>
      </c>
      <c r="D38" s="5">
        <f t="shared" si="1"/>
        <v>387.44871794871892</v>
      </c>
      <c r="E38" s="11">
        <f t="shared" si="5"/>
        <v>519.22249999999894</v>
      </c>
      <c r="F38" s="62">
        <f t="shared" si="6"/>
        <v>0.64999999999999969</v>
      </c>
      <c r="G38" s="1">
        <f t="shared" si="2"/>
        <v>0.64999999999999969</v>
      </c>
      <c r="H38" s="5">
        <f t="shared" si="3"/>
        <v>337.49462499999913</v>
      </c>
    </row>
    <row r="39" spans="1:8" x14ac:dyDescent="0.3">
      <c r="A39" s="3">
        <v>42175</v>
      </c>
      <c r="B39" s="1">
        <f t="shared" si="4"/>
        <v>37</v>
      </c>
      <c r="C39" s="1">
        <f t="shared" si="7"/>
        <v>20.897500000000001</v>
      </c>
      <c r="D39" s="5">
        <f t="shared" si="1"/>
        <v>370.96153846153942</v>
      </c>
      <c r="E39" s="11">
        <f t="shared" si="5"/>
        <v>498.32499999999897</v>
      </c>
      <c r="F39" s="62">
        <f t="shared" si="6"/>
        <v>0.63999999999999968</v>
      </c>
      <c r="G39" s="1">
        <f t="shared" si="2"/>
        <v>0.63999999999999968</v>
      </c>
      <c r="H39" s="5">
        <f t="shared" si="3"/>
        <v>318.9279999999992</v>
      </c>
    </row>
    <row r="40" spans="1:8" x14ac:dyDescent="0.3">
      <c r="A40" s="3">
        <v>42176</v>
      </c>
      <c r="B40" s="1">
        <f t="shared" si="4"/>
        <v>38</v>
      </c>
      <c r="C40" s="1">
        <f t="shared" si="7"/>
        <v>20.897500000000001</v>
      </c>
      <c r="D40" s="5">
        <f t="shared" si="1"/>
        <v>354.47435897435992</v>
      </c>
      <c r="E40" s="11">
        <f t="shared" si="5"/>
        <v>477.42749999999899</v>
      </c>
      <c r="F40" s="62">
        <f t="shared" si="6"/>
        <v>0.62999999999999967</v>
      </c>
      <c r="G40" s="1">
        <f t="shared" si="2"/>
        <v>0.62999999999999967</v>
      </c>
      <c r="H40" s="5">
        <f t="shared" si="3"/>
        <v>300.77932499999918</v>
      </c>
    </row>
    <row r="41" spans="1:8" x14ac:dyDescent="0.3">
      <c r="A41" s="3">
        <v>42177</v>
      </c>
      <c r="B41" s="1">
        <f t="shared" si="4"/>
        <v>39</v>
      </c>
      <c r="C41" s="1">
        <f t="shared" si="7"/>
        <v>20.897500000000001</v>
      </c>
      <c r="D41" s="5">
        <f t="shared" si="1"/>
        <v>337.98717948718041</v>
      </c>
      <c r="E41" s="11">
        <f t="shared" si="5"/>
        <v>456.52999999999901</v>
      </c>
      <c r="F41" s="62">
        <f t="shared" si="6"/>
        <v>0.61999999999999966</v>
      </c>
      <c r="G41" s="1">
        <f t="shared" si="2"/>
        <v>0.61999999999999966</v>
      </c>
      <c r="H41" s="5">
        <f t="shared" si="3"/>
        <v>283.04859999999923</v>
      </c>
    </row>
    <row r="42" spans="1:8" x14ac:dyDescent="0.3">
      <c r="A42" s="3">
        <v>42178</v>
      </c>
      <c r="B42" s="1">
        <f t="shared" si="4"/>
        <v>40</v>
      </c>
      <c r="C42" s="1">
        <f t="shared" si="7"/>
        <v>20.897500000000001</v>
      </c>
      <c r="D42" s="5">
        <f t="shared" si="1"/>
        <v>321.50000000000091</v>
      </c>
      <c r="E42" s="11">
        <f t="shared" si="5"/>
        <v>435.63249999999903</v>
      </c>
      <c r="F42" s="62">
        <f t="shared" si="6"/>
        <v>0.60999999999999965</v>
      </c>
      <c r="G42" s="1">
        <f t="shared" si="2"/>
        <v>0.60999999999999965</v>
      </c>
      <c r="H42" s="5">
        <f t="shared" si="3"/>
        <v>265.73582499999924</v>
      </c>
    </row>
    <row r="43" spans="1:8" x14ac:dyDescent="0.3">
      <c r="A43" s="3">
        <v>42179</v>
      </c>
      <c r="B43" s="1">
        <f t="shared" si="4"/>
        <v>41</v>
      </c>
      <c r="C43" s="1">
        <f t="shared" si="7"/>
        <v>20.897500000000001</v>
      </c>
      <c r="D43" s="5">
        <f t="shared" si="1"/>
        <v>305.01282051282141</v>
      </c>
      <c r="E43" s="11">
        <f t="shared" si="5"/>
        <v>414.73499999999905</v>
      </c>
      <c r="F43" s="62">
        <f t="shared" si="6"/>
        <v>0.59999999999999964</v>
      </c>
      <c r="G43" s="1">
        <f t="shared" si="2"/>
        <v>0.59999999999999964</v>
      </c>
      <c r="H43" s="5">
        <f t="shared" si="3"/>
        <v>248.84099999999927</v>
      </c>
    </row>
    <row r="44" spans="1:8" x14ac:dyDescent="0.3">
      <c r="A44" s="3">
        <v>42180</v>
      </c>
      <c r="B44" s="1">
        <f t="shared" si="4"/>
        <v>42</v>
      </c>
      <c r="C44" s="1">
        <f t="shared" si="7"/>
        <v>20.897500000000001</v>
      </c>
      <c r="D44" s="5">
        <f t="shared" si="1"/>
        <v>288.5256410256419</v>
      </c>
      <c r="E44" s="11">
        <f t="shared" si="5"/>
        <v>393.83749999999907</v>
      </c>
      <c r="F44" s="62">
        <f t="shared" si="6"/>
        <v>0.58999999999999964</v>
      </c>
      <c r="G44" s="1">
        <f t="shared" si="2"/>
        <v>0.58999999999999964</v>
      </c>
      <c r="H44" s="5">
        <f t="shared" si="3"/>
        <v>232.36412499999932</v>
      </c>
    </row>
    <row r="45" spans="1:8" x14ac:dyDescent="0.3">
      <c r="A45" s="3">
        <v>42181</v>
      </c>
      <c r="B45" s="1">
        <f t="shared" si="4"/>
        <v>43</v>
      </c>
      <c r="C45" s="1">
        <f t="shared" si="7"/>
        <v>20.897500000000001</v>
      </c>
      <c r="D45" s="5">
        <f t="shared" si="1"/>
        <v>272.0384615384624</v>
      </c>
      <c r="E45" s="11">
        <f t="shared" si="5"/>
        <v>372.93999999999909</v>
      </c>
      <c r="F45" s="62">
        <f t="shared" si="6"/>
        <v>0.57999999999999963</v>
      </c>
      <c r="G45" s="1">
        <f t="shared" si="2"/>
        <v>0.57999999999999963</v>
      </c>
      <c r="H45" s="5">
        <f t="shared" si="3"/>
        <v>216.30519999999933</v>
      </c>
    </row>
    <row r="46" spans="1:8" x14ac:dyDescent="0.3">
      <c r="A46" s="3">
        <v>42182</v>
      </c>
      <c r="B46" s="1">
        <f t="shared" si="4"/>
        <v>44</v>
      </c>
      <c r="C46" s="1">
        <f t="shared" si="7"/>
        <v>20.897500000000001</v>
      </c>
      <c r="D46" s="5">
        <f t="shared" si="1"/>
        <v>255.55128205128293</v>
      </c>
      <c r="E46" s="11">
        <f t="shared" si="5"/>
        <v>352.04249999999911</v>
      </c>
      <c r="F46" s="62">
        <f t="shared" si="6"/>
        <v>0.56999999999999962</v>
      </c>
      <c r="G46" s="1">
        <f t="shared" si="2"/>
        <v>0.56999999999999962</v>
      </c>
      <c r="H46" s="5">
        <f t="shared" si="3"/>
        <v>200.66422499999936</v>
      </c>
    </row>
    <row r="47" spans="1:8" x14ac:dyDescent="0.3">
      <c r="A47" s="3">
        <v>42183</v>
      </c>
      <c r="B47" s="1">
        <f t="shared" si="4"/>
        <v>45</v>
      </c>
      <c r="C47" s="1">
        <f t="shared" si="7"/>
        <v>20.897500000000001</v>
      </c>
      <c r="D47" s="5">
        <f t="shared" si="1"/>
        <v>239.06410256410345</v>
      </c>
      <c r="E47" s="11">
        <f t="shared" si="5"/>
        <v>331.14499999999913</v>
      </c>
      <c r="F47" s="62">
        <f t="shared" si="6"/>
        <v>0.55999999999999961</v>
      </c>
      <c r="G47" s="1">
        <f t="shared" si="2"/>
        <v>0.55999999999999961</v>
      </c>
      <c r="H47" s="5">
        <f t="shared" si="3"/>
        <v>185.44119999999938</v>
      </c>
    </row>
    <row r="48" spans="1:8" x14ac:dyDescent="0.3">
      <c r="A48" s="3">
        <v>42184</v>
      </c>
      <c r="B48" s="1">
        <f t="shared" si="4"/>
        <v>46</v>
      </c>
      <c r="C48" s="1">
        <f t="shared" si="7"/>
        <v>20.897500000000001</v>
      </c>
      <c r="D48" s="5">
        <f t="shared" si="1"/>
        <v>222.57692307692398</v>
      </c>
      <c r="E48" s="11">
        <f t="shared" si="5"/>
        <v>310.24749999999915</v>
      </c>
      <c r="F48" s="62">
        <f t="shared" si="6"/>
        <v>0.5499999999999996</v>
      </c>
      <c r="G48" s="1">
        <f t="shared" si="2"/>
        <v>0.5499999999999996</v>
      </c>
      <c r="H48" s="5">
        <f t="shared" si="3"/>
        <v>170.6361249999994</v>
      </c>
    </row>
    <row r="49" spans="1:8" x14ac:dyDescent="0.3">
      <c r="A49" s="3">
        <v>42185</v>
      </c>
      <c r="B49" s="1">
        <f t="shared" si="4"/>
        <v>47</v>
      </c>
      <c r="C49" s="1">
        <f t="shared" si="7"/>
        <v>20.897500000000001</v>
      </c>
      <c r="D49" s="5">
        <f t="shared" si="1"/>
        <v>206.0897435897445</v>
      </c>
      <c r="E49" s="11">
        <f t="shared" si="5"/>
        <v>289.34999999999917</v>
      </c>
      <c r="F49" s="62">
        <f t="shared" si="6"/>
        <v>0.53999999999999959</v>
      </c>
      <c r="G49" s="1">
        <f t="shared" si="2"/>
        <v>0.53999999999999959</v>
      </c>
      <c r="H49" s="5">
        <f t="shared" si="3"/>
        <v>156.24899999999943</v>
      </c>
    </row>
    <row r="50" spans="1:8" x14ac:dyDescent="0.3">
      <c r="A50" s="3">
        <v>42186</v>
      </c>
      <c r="B50" s="1">
        <f t="shared" si="4"/>
        <v>48</v>
      </c>
      <c r="C50" s="1">
        <f>$J$14</f>
        <v>9.6449999999999996</v>
      </c>
      <c r="D50" s="5">
        <f t="shared" si="1"/>
        <v>189.60256410256503</v>
      </c>
      <c r="E50" s="11">
        <f t="shared" si="5"/>
        <v>279.70499999999919</v>
      </c>
      <c r="F50" s="62">
        <f t="shared" si="6"/>
        <v>0.52999999999999958</v>
      </c>
      <c r="G50" s="1">
        <f t="shared" si="2"/>
        <v>0.52999999999999958</v>
      </c>
      <c r="H50" s="5">
        <f t="shared" si="3"/>
        <v>148.24364999999946</v>
      </c>
    </row>
    <row r="51" spans="1:8" x14ac:dyDescent="0.3">
      <c r="A51" s="3">
        <v>42187</v>
      </c>
      <c r="B51" s="1">
        <f t="shared" si="4"/>
        <v>49</v>
      </c>
      <c r="C51" s="1">
        <f t="shared" ref="C51:C114" si="8">$J$14</f>
        <v>9.6449999999999996</v>
      </c>
      <c r="D51" s="5">
        <f t="shared" si="1"/>
        <v>173.11538461538555</v>
      </c>
      <c r="E51" s="11">
        <f t="shared" si="5"/>
        <v>270.05999999999921</v>
      </c>
      <c r="F51" s="62">
        <f t="shared" si="6"/>
        <v>0.51999999999999957</v>
      </c>
      <c r="G51" s="1">
        <f t="shared" si="2"/>
        <v>0.51999999999999957</v>
      </c>
      <c r="H51" s="5">
        <f t="shared" si="3"/>
        <v>140.43119999999948</v>
      </c>
    </row>
    <row r="52" spans="1:8" x14ac:dyDescent="0.3">
      <c r="A52" s="3">
        <v>42188</v>
      </c>
      <c r="B52" s="1">
        <f t="shared" si="4"/>
        <v>50</v>
      </c>
      <c r="C52" s="1">
        <f t="shared" si="8"/>
        <v>9.6449999999999996</v>
      </c>
      <c r="D52" s="5">
        <f t="shared" si="1"/>
        <v>156.62820512820608</v>
      </c>
      <c r="E52" s="11">
        <f t="shared" si="5"/>
        <v>260.41499999999922</v>
      </c>
      <c r="F52" s="62">
        <f t="shared" si="6"/>
        <v>0.50999999999999956</v>
      </c>
      <c r="G52" s="1">
        <f t="shared" si="2"/>
        <v>0.50999999999999956</v>
      </c>
      <c r="H52" s="5">
        <f t="shared" si="3"/>
        <v>132.8116499999995</v>
      </c>
    </row>
    <row r="53" spans="1:8" x14ac:dyDescent="0.3">
      <c r="A53" s="3">
        <v>42189</v>
      </c>
      <c r="B53" s="1">
        <f t="shared" si="4"/>
        <v>51</v>
      </c>
      <c r="C53" s="1">
        <f t="shared" si="8"/>
        <v>9.6449999999999996</v>
      </c>
      <c r="D53" s="5">
        <f t="shared" si="1"/>
        <v>140.1410256410266</v>
      </c>
      <c r="E53" s="11">
        <f t="shared" si="5"/>
        <v>250.76999999999921</v>
      </c>
      <c r="F53" s="62">
        <f t="shared" si="6"/>
        <v>0.49999999999999956</v>
      </c>
      <c r="G53" s="1">
        <f t="shared" si="2"/>
        <v>0.49999999999999956</v>
      </c>
      <c r="H53" s="5">
        <f t="shared" si="3"/>
        <v>125.38499999999949</v>
      </c>
    </row>
    <row r="54" spans="1:8" x14ac:dyDescent="0.3">
      <c r="A54" s="3">
        <v>42190</v>
      </c>
      <c r="B54" s="1">
        <f t="shared" si="4"/>
        <v>52</v>
      </c>
      <c r="C54" s="1">
        <f t="shared" si="8"/>
        <v>9.6449999999999996</v>
      </c>
      <c r="D54" s="5">
        <f t="shared" si="1"/>
        <v>123.65384615384711</v>
      </c>
      <c r="E54" s="11">
        <f t="shared" si="5"/>
        <v>241.1249999999992</v>
      </c>
      <c r="F54" s="62">
        <f t="shared" si="6"/>
        <v>0.48999999999999955</v>
      </c>
      <c r="G54" s="1">
        <f t="shared" si="2"/>
        <v>0.48999999999999955</v>
      </c>
      <c r="H54" s="5">
        <f t="shared" si="3"/>
        <v>118.15124999999951</v>
      </c>
    </row>
    <row r="55" spans="1:8" x14ac:dyDescent="0.3">
      <c r="A55" s="3">
        <v>42191</v>
      </c>
      <c r="B55" s="1">
        <f t="shared" si="4"/>
        <v>53</v>
      </c>
      <c r="C55" s="1">
        <f t="shared" si="8"/>
        <v>9.6449999999999996</v>
      </c>
      <c r="D55" s="5">
        <f t="shared" si="1"/>
        <v>107.16666666666762</v>
      </c>
      <c r="E55" s="11">
        <f t="shared" si="5"/>
        <v>231.47999999999919</v>
      </c>
      <c r="F55" s="62">
        <f t="shared" si="6"/>
        <v>0.47999999999999954</v>
      </c>
      <c r="G55" s="1">
        <f t="shared" si="2"/>
        <v>0.47999999999999954</v>
      </c>
      <c r="H55" s="5">
        <f t="shared" si="3"/>
        <v>111.1103999999995</v>
      </c>
    </row>
    <row r="56" spans="1:8" x14ac:dyDescent="0.3">
      <c r="A56" s="3">
        <v>42192</v>
      </c>
      <c r="B56" s="1">
        <f t="shared" si="4"/>
        <v>54</v>
      </c>
      <c r="C56" s="1">
        <f t="shared" si="8"/>
        <v>9.6449999999999996</v>
      </c>
      <c r="D56" s="5">
        <f t="shared" si="1"/>
        <v>90.679487179488135</v>
      </c>
      <c r="E56" s="11">
        <f t="shared" si="5"/>
        <v>221.83499999999918</v>
      </c>
      <c r="F56" s="62">
        <f t="shared" si="6"/>
        <v>0.46999999999999953</v>
      </c>
      <c r="G56" s="1">
        <f t="shared" si="2"/>
        <v>0.46999999999999953</v>
      </c>
      <c r="H56" s="5">
        <f t="shared" si="3"/>
        <v>104.26244999999952</v>
      </c>
    </row>
    <row r="57" spans="1:8" x14ac:dyDescent="0.3">
      <c r="A57" s="3">
        <v>42193</v>
      </c>
      <c r="B57" s="1">
        <f t="shared" si="4"/>
        <v>55</v>
      </c>
      <c r="C57" s="1">
        <f t="shared" si="8"/>
        <v>9.6449999999999996</v>
      </c>
      <c r="D57" s="5">
        <f t="shared" si="1"/>
        <v>74.192307692308646</v>
      </c>
      <c r="E57" s="11">
        <f t="shared" si="5"/>
        <v>212.18999999999917</v>
      </c>
      <c r="F57" s="62">
        <f t="shared" si="6"/>
        <v>0.45999999999999952</v>
      </c>
      <c r="G57" s="1">
        <f t="shared" si="2"/>
        <v>0.45999999999999952</v>
      </c>
      <c r="H57" s="5">
        <f t="shared" si="3"/>
        <v>97.607399999999515</v>
      </c>
    </row>
    <row r="58" spans="1:8" x14ac:dyDescent="0.3">
      <c r="A58" s="3">
        <v>42194</v>
      </c>
      <c r="B58" s="1">
        <f t="shared" si="4"/>
        <v>56</v>
      </c>
      <c r="C58" s="1">
        <f t="shared" si="8"/>
        <v>9.6449999999999996</v>
      </c>
      <c r="D58" s="5">
        <f t="shared" si="1"/>
        <v>57.705128205129157</v>
      </c>
      <c r="E58" s="11">
        <f t="shared" si="5"/>
        <v>202.54499999999916</v>
      </c>
      <c r="F58" s="62">
        <f t="shared" si="6"/>
        <v>0.44999999999999951</v>
      </c>
      <c r="G58" s="1">
        <f t="shared" si="2"/>
        <v>0.44999999999999951</v>
      </c>
      <c r="H58" s="5">
        <f t="shared" si="3"/>
        <v>91.145249999999521</v>
      </c>
    </row>
    <row r="59" spans="1:8" x14ac:dyDescent="0.3">
      <c r="A59" s="3">
        <v>42195</v>
      </c>
      <c r="B59" s="1">
        <f t="shared" si="4"/>
        <v>57</v>
      </c>
      <c r="C59" s="1">
        <f t="shared" si="8"/>
        <v>9.6449999999999996</v>
      </c>
      <c r="D59" s="5">
        <f t="shared" si="1"/>
        <v>41.217948717949668</v>
      </c>
      <c r="E59" s="11">
        <f t="shared" si="5"/>
        <v>192.89999999999915</v>
      </c>
      <c r="F59" s="62">
        <f t="shared" si="6"/>
        <v>0.4399999999999995</v>
      </c>
      <c r="G59" s="1">
        <f t="shared" si="2"/>
        <v>0</v>
      </c>
      <c r="H59" s="5">
        <f t="shared" si="3"/>
        <v>84.875999999999536</v>
      </c>
    </row>
    <row r="60" spans="1:8" x14ac:dyDescent="0.3">
      <c r="A60" s="3">
        <v>42196</v>
      </c>
      <c r="B60" s="1">
        <f t="shared" si="4"/>
        <v>58</v>
      </c>
      <c r="C60" s="1">
        <f t="shared" si="8"/>
        <v>9.6449999999999996</v>
      </c>
      <c r="D60" s="5">
        <f t="shared" si="1"/>
        <v>24.730769230770182</v>
      </c>
      <c r="E60" s="11">
        <f t="shared" si="5"/>
        <v>183.25499999999914</v>
      </c>
      <c r="F60" s="62">
        <f t="shared" si="6"/>
        <v>0.42999999999999949</v>
      </c>
      <c r="G60" s="1">
        <f t="shared" si="2"/>
        <v>0</v>
      </c>
      <c r="H60" s="5">
        <f t="shared" si="3"/>
        <v>78.799649999999545</v>
      </c>
    </row>
    <row r="61" spans="1:8" x14ac:dyDescent="0.3">
      <c r="A61" s="3">
        <v>42197</v>
      </c>
      <c r="B61" s="1">
        <f t="shared" si="4"/>
        <v>59</v>
      </c>
      <c r="C61" s="1">
        <f t="shared" si="8"/>
        <v>9.6449999999999996</v>
      </c>
      <c r="D61" s="5">
        <f t="shared" si="1"/>
        <v>8.2435897435906966</v>
      </c>
      <c r="E61" s="11">
        <f t="shared" si="5"/>
        <v>173.60999999999913</v>
      </c>
      <c r="F61" s="62">
        <f t="shared" si="6"/>
        <v>0.41999999999999948</v>
      </c>
      <c r="G61" s="1">
        <f t="shared" si="2"/>
        <v>0</v>
      </c>
      <c r="H61" s="5">
        <f t="shared" si="3"/>
        <v>72.916199999999549</v>
      </c>
    </row>
    <row r="62" spans="1:8" x14ac:dyDescent="0.3">
      <c r="A62" s="3">
        <v>42198</v>
      </c>
      <c r="B62" s="1">
        <f t="shared" si="4"/>
        <v>60</v>
      </c>
      <c r="C62" s="1">
        <f t="shared" si="8"/>
        <v>9.6449999999999996</v>
      </c>
      <c r="D62" s="5">
        <f t="shared" si="1"/>
        <v>-8.2435897435887888</v>
      </c>
      <c r="E62" s="11">
        <f t="shared" si="5"/>
        <v>163.96499999999912</v>
      </c>
      <c r="F62" s="62">
        <f t="shared" si="6"/>
        <v>0.40999999999999948</v>
      </c>
      <c r="G62" s="1">
        <f t="shared" si="2"/>
        <v>0</v>
      </c>
      <c r="H62" s="5">
        <f t="shared" si="3"/>
        <v>67.225649999999561</v>
      </c>
    </row>
    <row r="63" spans="1:8" x14ac:dyDescent="0.3">
      <c r="A63" s="3">
        <v>42199</v>
      </c>
      <c r="B63" s="1">
        <f t="shared" si="4"/>
        <v>61</v>
      </c>
      <c r="C63" s="1">
        <f t="shared" si="8"/>
        <v>9.6449999999999996</v>
      </c>
      <c r="D63" s="5">
        <f t="shared" si="1"/>
        <v>-24.730769230768274</v>
      </c>
      <c r="E63" s="11">
        <f t="shared" si="5"/>
        <v>154.31999999999911</v>
      </c>
      <c r="F63" s="62">
        <f t="shared" si="6"/>
        <v>0.39999999999999947</v>
      </c>
      <c r="G63" s="1">
        <f t="shared" si="2"/>
        <v>0</v>
      </c>
      <c r="H63" s="5">
        <f t="shared" si="3"/>
        <v>61.727999999999561</v>
      </c>
    </row>
    <row r="64" spans="1:8" x14ac:dyDescent="0.3">
      <c r="A64" s="3">
        <v>42200</v>
      </c>
      <c r="B64" s="1">
        <f t="shared" si="4"/>
        <v>62</v>
      </c>
      <c r="C64" s="1">
        <f t="shared" si="8"/>
        <v>9.6449999999999996</v>
      </c>
      <c r="D64" s="5">
        <f t="shared" si="1"/>
        <v>-41.217948717947763</v>
      </c>
      <c r="E64" s="11">
        <f t="shared" si="5"/>
        <v>144.6749999999991</v>
      </c>
      <c r="F64" s="62">
        <f t="shared" si="6"/>
        <v>0.38999999999999946</v>
      </c>
      <c r="G64" s="1">
        <f t="shared" si="2"/>
        <v>0</v>
      </c>
      <c r="H64" s="5">
        <f t="shared" si="3"/>
        <v>56.42324999999957</v>
      </c>
    </row>
    <row r="65" spans="1:8" x14ac:dyDescent="0.3">
      <c r="A65" s="3">
        <v>42201</v>
      </c>
      <c r="B65" s="1">
        <f t="shared" si="4"/>
        <v>63</v>
      </c>
      <c r="C65" s="1">
        <f t="shared" si="8"/>
        <v>9.6449999999999996</v>
      </c>
      <c r="D65" s="5">
        <f t="shared" si="1"/>
        <v>-57.705128205127252</v>
      </c>
      <c r="E65" s="11">
        <f t="shared" si="5"/>
        <v>135.02999999999909</v>
      </c>
      <c r="F65" s="62">
        <f t="shared" si="6"/>
        <v>0.37999999999999945</v>
      </c>
      <c r="G65" s="1">
        <f t="shared" si="2"/>
        <v>0</v>
      </c>
      <c r="H65" s="5">
        <f t="shared" si="3"/>
        <v>51.31139999999958</v>
      </c>
    </row>
    <row r="66" spans="1:8" x14ac:dyDescent="0.3">
      <c r="A66" s="3">
        <v>42202</v>
      </c>
      <c r="B66" s="1">
        <f t="shared" si="4"/>
        <v>64</v>
      </c>
      <c r="C66" s="1">
        <f t="shared" si="8"/>
        <v>9.6449999999999996</v>
      </c>
      <c r="D66" s="5">
        <f t="shared" si="1"/>
        <v>-74.192307692306741</v>
      </c>
      <c r="E66" s="11">
        <f t="shared" si="5"/>
        <v>125.3849999999991</v>
      </c>
      <c r="F66" s="62">
        <f t="shared" si="6"/>
        <v>0.36999999999999944</v>
      </c>
      <c r="G66" s="1">
        <f t="shared" si="2"/>
        <v>0</v>
      </c>
      <c r="H66" s="5">
        <f t="shared" si="3"/>
        <v>46.392449999999599</v>
      </c>
    </row>
    <row r="67" spans="1:8" x14ac:dyDescent="0.3">
      <c r="A67" s="3">
        <v>42203</v>
      </c>
      <c r="B67" s="1">
        <f t="shared" si="4"/>
        <v>65</v>
      </c>
      <c r="C67" s="1">
        <f t="shared" si="8"/>
        <v>9.6449999999999996</v>
      </c>
      <c r="D67" s="5">
        <f t="shared" si="1"/>
        <v>-90.67948717948623</v>
      </c>
      <c r="E67" s="11">
        <f t="shared" si="5"/>
        <v>115.7399999999991</v>
      </c>
      <c r="F67" s="62">
        <f t="shared" si="6"/>
        <v>0.35999999999999943</v>
      </c>
      <c r="G67" s="1">
        <f t="shared" si="2"/>
        <v>0</v>
      </c>
      <c r="H67" s="5">
        <f t="shared" si="3"/>
        <v>41.666399999999612</v>
      </c>
    </row>
    <row r="68" spans="1:8" x14ac:dyDescent="0.3">
      <c r="A68" s="3">
        <v>42204</v>
      </c>
      <c r="B68" s="1">
        <f t="shared" si="4"/>
        <v>66</v>
      </c>
      <c r="C68" s="1">
        <f t="shared" si="8"/>
        <v>9.6449999999999996</v>
      </c>
      <c r="D68" s="5">
        <f t="shared" ref="D68:D79" si="9">D67-($J$4/78)</f>
        <v>-107.16666666666572</v>
      </c>
      <c r="E68" s="11">
        <f t="shared" si="5"/>
        <v>106.0949999999991</v>
      </c>
      <c r="F68" s="62">
        <f t="shared" si="6"/>
        <v>0.34999999999999942</v>
      </c>
      <c r="G68" s="1">
        <f t="shared" ref="G68:G79" si="10">IF(E68&gt;200,F68,0)</f>
        <v>0</v>
      </c>
      <c r="H68" s="5">
        <f t="shared" ref="H68:H79" si="11">F68*E68</f>
        <v>37.133249999999627</v>
      </c>
    </row>
    <row r="69" spans="1:8" x14ac:dyDescent="0.3">
      <c r="A69" s="3">
        <v>42205</v>
      </c>
      <c r="B69" s="1">
        <f t="shared" ref="B69:B132" si="12">B68+1</f>
        <v>67</v>
      </c>
      <c r="C69" s="1">
        <f t="shared" si="8"/>
        <v>9.6449999999999996</v>
      </c>
      <c r="D69" s="5">
        <f t="shared" si="9"/>
        <v>-123.65384615384521</v>
      </c>
      <c r="E69" s="11">
        <f t="shared" ref="E69:E79" si="13">E68-C69</f>
        <v>96.449999999999108</v>
      </c>
      <c r="F69" s="62">
        <f t="shared" ref="F69:F79" si="14">F68-0.01</f>
        <v>0.33999999999999941</v>
      </c>
      <c r="G69" s="1">
        <f t="shared" si="10"/>
        <v>0</v>
      </c>
      <c r="H69" s="5">
        <f t="shared" si="11"/>
        <v>32.792999999999637</v>
      </c>
    </row>
    <row r="70" spans="1:8" x14ac:dyDescent="0.3">
      <c r="A70" s="3">
        <v>42206</v>
      </c>
      <c r="B70" s="1">
        <f t="shared" si="12"/>
        <v>68</v>
      </c>
      <c r="C70" s="1">
        <f t="shared" si="8"/>
        <v>9.6449999999999996</v>
      </c>
      <c r="D70" s="5">
        <f t="shared" si="9"/>
        <v>-140.1410256410247</v>
      </c>
      <c r="E70" s="11">
        <f t="shared" si="13"/>
        <v>86.804999999999112</v>
      </c>
      <c r="F70" s="62">
        <f t="shared" si="14"/>
        <v>0.3299999999999994</v>
      </c>
      <c r="G70" s="1">
        <f t="shared" si="10"/>
        <v>0</v>
      </c>
      <c r="H70" s="5">
        <f t="shared" si="11"/>
        <v>28.645649999999655</v>
      </c>
    </row>
    <row r="71" spans="1:8" x14ac:dyDescent="0.3">
      <c r="A71" s="3">
        <v>42207</v>
      </c>
      <c r="B71" s="1">
        <f t="shared" si="12"/>
        <v>69</v>
      </c>
      <c r="C71" s="1">
        <f t="shared" si="8"/>
        <v>9.6449999999999996</v>
      </c>
      <c r="D71" s="5">
        <f t="shared" si="9"/>
        <v>-156.62820512820417</v>
      </c>
      <c r="E71" s="11">
        <f t="shared" si="13"/>
        <v>77.159999999999116</v>
      </c>
      <c r="F71" s="62">
        <f t="shared" si="14"/>
        <v>0.3199999999999994</v>
      </c>
      <c r="G71" s="1">
        <f t="shared" si="10"/>
        <v>0</v>
      </c>
      <c r="H71" s="5">
        <f t="shared" si="11"/>
        <v>24.691199999999672</v>
      </c>
    </row>
    <row r="72" spans="1:8" x14ac:dyDescent="0.3">
      <c r="A72" s="3">
        <v>42208</v>
      </c>
      <c r="B72" s="1">
        <f t="shared" si="12"/>
        <v>70</v>
      </c>
      <c r="C72" s="1">
        <f t="shared" si="8"/>
        <v>9.6449999999999996</v>
      </c>
      <c r="D72" s="5">
        <f t="shared" si="9"/>
        <v>-173.11538461538365</v>
      </c>
      <c r="E72" s="11">
        <f t="shared" si="13"/>
        <v>67.514999999999119</v>
      </c>
      <c r="F72" s="62">
        <f t="shared" si="14"/>
        <v>0.30999999999999939</v>
      </c>
      <c r="G72" s="1">
        <f t="shared" si="10"/>
        <v>0</v>
      </c>
      <c r="H72" s="5">
        <f t="shared" si="11"/>
        <v>20.929649999999686</v>
      </c>
    </row>
    <row r="73" spans="1:8" x14ac:dyDescent="0.3">
      <c r="A73" s="3">
        <v>42209</v>
      </c>
      <c r="B73" s="1">
        <f t="shared" si="12"/>
        <v>71</v>
      </c>
      <c r="C73" s="1">
        <f t="shared" si="8"/>
        <v>9.6449999999999996</v>
      </c>
      <c r="D73" s="5">
        <f t="shared" si="9"/>
        <v>-189.60256410256312</v>
      </c>
      <c r="E73" s="11">
        <f t="shared" si="13"/>
        <v>57.869999999999123</v>
      </c>
      <c r="F73" s="62">
        <f t="shared" si="14"/>
        <v>0.29999999999999938</v>
      </c>
      <c r="G73" s="1">
        <f t="shared" si="10"/>
        <v>0</v>
      </c>
      <c r="H73" s="5">
        <f t="shared" si="11"/>
        <v>17.360999999999702</v>
      </c>
    </row>
    <row r="74" spans="1:8" x14ac:dyDescent="0.3">
      <c r="A74" s="3">
        <v>42210</v>
      </c>
      <c r="B74" s="1">
        <f t="shared" si="12"/>
        <v>72</v>
      </c>
      <c r="C74" s="1">
        <f t="shared" si="8"/>
        <v>9.6449999999999996</v>
      </c>
      <c r="D74" s="5">
        <f t="shared" si="9"/>
        <v>-206.0897435897426</v>
      </c>
      <c r="E74" s="11">
        <f t="shared" si="13"/>
        <v>48.224999999999127</v>
      </c>
      <c r="F74" s="62">
        <f t="shared" si="14"/>
        <v>0.28999999999999937</v>
      </c>
      <c r="G74" s="1">
        <f t="shared" si="10"/>
        <v>0</v>
      </c>
      <c r="H74" s="5">
        <f t="shared" si="11"/>
        <v>13.985249999999716</v>
      </c>
    </row>
    <row r="75" spans="1:8" x14ac:dyDescent="0.3">
      <c r="A75" s="3">
        <v>42211</v>
      </c>
      <c r="B75" s="1">
        <f t="shared" si="12"/>
        <v>73</v>
      </c>
      <c r="C75" s="1">
        <f t="shared" si="8"/>
        <v>9.6449999999999996</v>
      </c>
      <c r="D75" s="5">
        <f t="shared" si="9"/>
        <v>-222.57692307692207</v>
      </c>
      <c r="E75" s="11">
        <f t="shared" si="13"/>
        <v>38.579999999999131</v>
      </c>
      <c r="F75" s="62">
        <f t="shared" si="14"/>
        <v>0.27999999999999936</v>
      </c>
      <c r="G75" s="1">
        <f t="shared" si="10"/>
        <v>0</v>
      </c>
      <c r="H75" s="5">
        <f t="shared" si="11"/>
        <v>10.802399999999732</v>
      </c>
    </row>
    <row r="76" spans="1:8" x14ac:dyDescent="0.3">
      <c r="A76" s="3">
        <v>42212</v>
      </c>
      <c r="B76" s="1">
        <f t="shared" si="12"/>
        <v>74</v>
      </c>
      <c r="C76" s="1">
        <f t="shared" si="8"/>
        <v>9.6449999999999996</v>
      </c>
      <c r="D76" s="5">
        <f t="shared" si="9"/>
        <v>-239.06410256410155</v>
      </c>
      <c r="E76" s="11">
        <f t="shared" si="13"/>
        <v>28.934999999999132</v>
      </c>
      <c r="F76" s="62">
        <f t="shared" si="14"/>
        <v>0.26999999999999935</v>
      </c>
      <c r="G76" s="1">
        <f t="shared" si="10"/>
        <v>0</v>
      </c>
      <c r="H76" s="5">
        <f t="shared" si="11"/>
        <v>7.812449999999747</v>
      </c>
    </row>
    <row r="77" spans="1:8" x14ac:dyDescent="0.3">
      <c r="A77" s="3">
        <v>42213</v>
      </c>
      <c r="B77" s="1">
        <f t="shared" si="12"/>
        <v>75</v>
      </c>
      <c r="C77" s="1">
        <f t="shared" si="8"/>
        <v>9.6449999999999996</v>
      </c>
      <c r="D77" s="5">
        <f t="shared" si="9"/>
        <v>-255.55128205128102</v>
      </c>
      <c r="E77" s="11">
        <f t="shared" si="13"/>
        <v>19.289999999999132</v>
      </c>
      <c r="F77" s="62">
        <f t="shared" si="14"/>
        <v>0.25999999999999934</v>
      </c>
      <c r="G77" s="1">
        <f t="shared" si="10"/>
        <v>0</v>
      </c>
      <c r="H77" s="5">
        <f t="shared" si="11"/>
        <v>5.0153999999997616</v>
      </c>
    </row>
    <row r="78" spans="1:8" x14ac:dyDescent="0.3">
      <c r="A78" s="3">
        <v>42214</v>
      </c>
      <c r="B78" s="1">
        <f t="shared" si="12"/>
        <v>76</v>
      </c>
      <c r="C78" s="1">
        <f t="shared" si="8"/>
        <v>9.6449999999999996</v>
      </c>
      <c r="D78" s="5">
        <f t="shared" si="9"/>
        <v>-272.03846153846052</v>
      </c>
      <c r="E78" s="11">
        <f t="shared" si="13"/>
        <v>9.6449999999991327</v>
      </c>
      <c r="F78" s="62">
        <f t="shared" si="14"/>
        <v>0.24999999999999933</v>
      </c>
      <c r="G78" s="1">
        <f t="shared" si="10"/>
        <v>0</v>
      </c>
      <c r="H78" s="5">
        <f t="shared" si="11"/>
        <v>2.411249999999777</v>
      </c>
    </row>
    <row r="79" spans="1:8" x14ac:dyDescent="0.3">
      <c r="A79" s="3">
        <v>42215</v>
      </c>
      <c r="B79" s="1">
        <f t="shared" si="12"/>
        <v>77</v>
      </c>
      <c r="C79" s="1">
        <f t="shared" si="8"/>
        <v>9.6449999999999996</v>
      </c>
      <c r="D79" s="5">
        <f t="shared" si="9"/>
        <v>-288.52564102564003</v>
      </c>
      <c r="E79" s="11">
        <f t="shared" si="13"/>
        <v>-8.6686213762732223E-13</v>
      </c>
      <c r="F79" s="62">
        <f t="shared" si="14"/>
        <v>0.23999999999999932</v>
      </c>
      <c r="G79" s="1">
        <f t="shared" si="10"/>
        <v>0</v>
      </c>
      <c r="H79" s="5">
        <f t="shared" si="11"/>
        <v>-2.0804691303055674E-13</v>
      </c>
    </row>
    <row r="80" spans="1:8" x14ac:dyDescent="0.3">
      <c r="A80" s="3">
        <v>42216</v>
      </c>
      <c r="B80" s="1">
        <f t="shared" si="12"/>
        <v>78</v>
      </c>
      <c r="C80" s="1">
        <f t="shared" si="8"/>
        <v>9.6449999999999996</v>
      </c>
      <c r="D80" s="5"/>
      <c r="E80" s="11"/>
    </row>
    <row r="81" spans="1:5" x14ac:dyDescent="0.3">
      <c r="A81" s="3">
        <v>42217</v>
      </c>
      <c r="B81" s="1">
        <f t="shared" si="12"/>
        <v>79</v>
      </c>
      <c r="C81" s="1">
        <f t="shared" si="8"/>
        <v>9.6449999999999996</v>
      </c>
      <c r="D81" s="5"/>
      <c r="E81" s="11"/>
    </row>
    <row r="82" spans="1:5" x14ac:dyDescent="0.3">
      <c r="A82" s="3">
        <v>42218</v>
      </c>
      <c r="B82" s="1">
        <f t="shared" si="12"/>
        <v>80</v>
      </c>
      <c r="C82" s="1">
        <f t="shared" si="8"/>
        <v>9.6449999999999996</v>
      </c>
    </row>
    <row r="83" spans="1:5" x14ac:dyDescent="0.3">
      <c r="A83" s="3">
        <v>42219</v>
      </c>
      <c r="B83" s="1">
        <f t="shared" si="12"/>
        <v>81</v>
      </c>
      <c r="C83" s="1">
        <f t="shared" si="8"/>
        <v>9.6449999999999996</v>
      </c>
    </row>
    <row r="84" spans="1:5" x14ac:dyDescent="0.3">
      <c r="A84" s="3">
        <v>42220</v>
      </c>
      <c r="B84" s="1">
        <f t="shared" si="12"/>
        <v>82</v>
      </c>
      <c r="C84" s="1">
        <f t="shared" si="8"/>
        <v>9.6449999999999996</v>
      </c>
    </row>
    <row r="85" spans="1:5" x14ac:dyDescent="0.3">
      <c r="A85" s="3">
        <v>42221</v>
      </c>
      <c r="B85" s="1">
        <f t="shared" si="12"/>
        <v>83</v>
      </c>
      <c r="C85" s="1">
        <f t="shared" si="8"/>
        <v>9.6449999999999996</v>
      </c>
    </row>
    <row r="86" spans="1:5" x14ac:dyDescent="0.3">
      <c r="A86" s="3">
        <v>42222</v>
      </c>
      <c r="B86" s="1">
        <f t="shared" si="12"/>
        <v>84</v>
      </c>
      <c r="C86" s="1">
        <f t="shared" si="8"/>
        <v>9.6449999999999996</v>
      </c>
    </row>
    <row r="87" spans="1:5" x14ac:dyDescent="0.3">
      <c r="A87" s="3">
        <v>42223</v>
      </c>
      <c r="B87" s="1">
        <f t="shared" si="12"/>
        <v>85</v>
      </c>
      <c r="C87" s="1">
        <f t="shared" si="8"/>
        <v>9.6449999999999996</v>
      </c>
    </row>
    <row r="88" spans="1:5" x14ac:dyDescent="0.3">
      <c r="A88" s="3">
        <v>42224</v>
      </c>
      <c r="B88" s="1">
        <f t="shared" si="12"/>
        <v>86</v>
      </c>
      <c r="C88" s="1">
        <f t="shared" si="8"/>
        <v>9.6449999999999996</v>
      </c>
    </row>
    <row r="89" spans="1:5" x14ac:dyDescent="0.3">
      <c r="A89" s="3">
        <v>42225</v>
      </c>
      <c r="B89" s="1">
        <f t="shared" si="12"/>
        <v>87</v>
      </c>
      <c r="C89" s="1">
        <f t="shared" si="8"/>
        <v>9.6449999999999996</v>
      </c>
    </row>
    <row r="90" spans="1:5" x14ac:dyDescent="0.3">
      <c r="A90" s="3">
        <v>42226</v>
      </c>
      <c r="B90" s="1">
        <f t="shared" si="12"/>
        <v>88</v>
      </c>
      <c r="C90" s="1">
        <f t="shared" si="8"/>
        <v>9.6449999999999996</v>
      </c>
    </row>
    <row r="91" spans="1:5" x14ac:dyDescent="0.3">
      <c r="A91" s="3">
        <v>42227</v>
      </c>
      <c r="B91" s="1">
        <f t="shared" si="12"/>
        <v>89</v>
      </c>
      <c r="C91" s="1">
        <f t="shared" si="8"/>
        <v>9.6449999999999996</v>
      </c>
    </row>
    <row r="92" spans="1:5" x14ac:dyDescent="0.3">
      <c r="A92" s="3">
        <v>42228</v>
      </c>
      <c r="B92" s="1">
        <f t="shared" si="12"/>
        <v>90</v>
      </c>
      <c r="C92" s="1">
        <f t="shared" si="8"/>
        <v>9.6449999999999996</v>
      </c>
    </row>
    <row r="93" spans="1:5" x14ac:dyDescent="0.3">
      <c r="A93" s="3">
        <v>42229</v>
      </c>
      <c r="B93" s="1">
        <f t="shared" si="12"/>
        <v>91</v>
      </c>
      <c r="C93" s="1">
        <f t="shared" si="8"/>
        <v>9.6449999999999996</v>
      </c>
    </row>
    <row r="94" spans="1:5" x14ac:dyDescent="0.3">
      <c r="A94" s="3">
        <v>42230</v>
      </c>
      <c r="B94" s="1">
        <f t="shared" si="12"/>
        <v>92</v>
      </c>
      <c r="C94" s="1">
        <f t="shared" si="8"/>
        <v>9.6449999999999996</v>
      </c>
    </row>
    <row r="95" spans="1:5" x14ac:dyDescent="0.3">
      <c r="A95" s="3">
        <v>42231</v>
      </c>
      <c r="B95" s="1">
        <f t="shared" si="12"/>
        <v>93</v>
      </c>
      <c r="C95" s="1">
        <f t="shared" si="8"/>
        <v>9.6449999999999996</v>
      </c>
    </row>
    <row r="96" spans="1:5" x14ac:dyDescent="0.3">
      <c r="A96" s="3">
        <v>42232</v>
      </c>
      <c r="B96" s="1">
        <f t="shared" si="12"/>
        <v>94</v>
      </c>
      <c r="C96" s="1">
        <f t="shared" si="8"/>
        <v>9.6449999999999996</v>
      </c>
    </row>
    <row r="97" spans="1:3" x14ac:dyDescent="0.3">
      <c r="A97" s="3">
        <v>42233</v>
      </c>
      <c r="B97" s="1">
        <f t="shared" si="12"/>
        <v>95</v>
      </c>
      <c r="C97" s="1">
        <f t="shared" si="8"/>
        <v>9.6449999999999996</v>
      </c>
    </row>
    <row r="98" spans="1:3" x14ac:dyDescent="0.3">
      <c r="A98" s="3">
        <v>42234</v>
      </c>
      <c r="B98" s="1">
        <f t="shared" si="12"/>
        <v>96</v>
      </c>
      <c r="C98" s="1">
        <f t="shared" si="8"/>
        <v>9.6449999999999996</v>
      </c>
    </row>
    <row r="99" spans="1:3" x14ac:dyDescent="0.3">
      <c r="A99" s="3">
        <v>42235</v>
      </c>
      <c r="B99" s="1">
        <f t="shared" si="12"/>
        <v>97</v>
      </c>
      <c r="C99" s="1">
        <f t="shared" si="8"/>
        <v>9.6449999999999996</v>
      </c>
    </row>
    <row r="100" spans="1:3" x14ac:dyDescent="0.3">
      <c r="A100" s="3">
        <v>42236</v>
      </c>
      <c r="B100" s="1">
        <f t="shared" si="12"/>
        <v>98</v>
      </c>
      <c r="C100" s="1">
        <f t="shared" si="8"/>
        <v>9.6449999999999996</v>
      </c>
    </row>
    <row r="101" spans="1:3" x14ac:dyDescent="0.3">
      <c r="A101" s="3">
        <v>42237</v>
      </c>
      <c r="B101" s="1">
        <f t="shared" si="12"/>
        <v>99</v>
      </c>
      <c r="C101" s="1">
        <f t="shared" si="8"/>
        <v>9.6449999999999996</v>
      </c>
    </row>
    <row r="102" spans="1:3" x14ac:dyDescent="0.3">
      <c r="A102" s="3">
        <v>42238</v>
      </c>
      <c r="B102" s="1">
        <f t="shared" si="12"/>
        <v>100</v>
      </c>
      <c r="C102" s="1">
        <f t="shared" si="8"/>
        <v>9.6449999999999996</v>
      </c>
    </row>
    <row r="103" spans="1:3" x14ac:dyDescent="0.3">
      <c r="A103" s="3">
        <v>42239</v>
      </c>
      <c r="B103" s="1">
        <f t="shared" si="12"/>
        <v>101</v>
      </c>
      <c r="C103" s="1">
        <f t="shared" si="8"/>
        <v>9.6449999999999996</v>
      </c>
    </row>
    <row r="104" spans="1:3" x14ac:dyDescent="0.3">
      <c r="A104" s="3">
        <v>42240</v>
      </c>
      <c r="B104" s="1">
        <f t="shared" si="12"/>
        <v>102</v>
      </c>
      <c r="C104" s="1">
        <f t="shared" si="8"/>
        <v>9.6449999999999996</v>
      </c>
    </row>
    <row r="105" spans="1:3" x14ac:dyDescent="0.3">
      <c r="A105" s="3">
        <v>42241</v>
      </c>
      <c r="B105" s="1">
        <f t="shared" si="12"/>
        <v>103</v>
      </c>
      <c r="C105" s="1">
        <f t="shared" si="8"/>
        <v>9.6449999999999996</v>
      </c>
    </row>
    <row r="106" spans="1:3" x14ac:dyDescent="0.3">
      <c r="A106" s="3">
        <v>42242</v>
      </c>
      <c r="B106" s="1">
        <f t="shared" si="12"/>
        <v>104</v>
      </c>
      <c r="C106" s="1">
        <f t="shared" si="8"/>
        <v>9.6449999999999996</v>
      </c>
    </row>
    <row r="107" spans="1:3" x14ac:dyDescent="0.3">
      <c r="A107" s="3">
        <v>42243</v>
      </c>
      <c r="B107" s="1">
        <f t="shared" si="12"/>
        <v>105</v>
      </c>
      <c r="C107" s="1">
        <f t="shared" si="8"/>
        <v>9.6449999999999996</v>
      </c>
    </row>
    <row r="108" spans="1:3" x14ac:dyDescent="0.3">
      <c r="A108" s="3">
        <v>42244</v>
      </c>
      <c r="B108" s="1">
        <f t="shared" si="12"/>
        <v>106</v>
      </c>
      <c r="C108" s="1">
        <f t="shared" si="8"/>
        <v>9.6449999999999996</v>
      </c>
    </row>
    <row r="109" spans="1:3" x14ac:dyDescent="0.3">
      <c r="A109" s="3">
        <v>42245</v>
      </c>
      <c r="B109" s="1">
        <f t="shared" si="12"/>
        <v>107</v>
      </c>
      <c r="C109" s="1">
        <f t="shared" si="8"/>
        <v>9.6449999999999996</v>
      </c>
    </row>
    <row r="110" spans="1:3" x14ac:dyDescent="0.3">
      <c r="A110" s="3">
        <v>42246</v>
      </c>
      <c r="B110" s="1">
        <f t="shared" si="12"/>
        <v>108</v>
      </c>
      <c r="C110" s="1">
        <f t="shared" si="8"/>
        <v>9.6449999999999996</v>
      </c>
    </row>
    <row r="111" spans="1:3" x14ac:dyDescent="0.3">
      <c r="A111" s="3">
        <v>42247</v>
      </c>
      <c r="B111" s="1">
        <f t="shared" si="12"/>
        <v>109</v>
      </c>
      <c r="C111" s="1">
        <f t="shared" si="8"/>
        <v>9.6449999999999996</v>
      </c>
    </row>
    <row r="112" spans="1:3" x14ac:dyDescent="0.3">
      <c r="A112" s="3">
        <v>42248</v>
      </c>
      <c r="B112" s="1">
        <f t="shared" si="12"/>
        <v>110</v>
      </c>
      <c r="C112" s="1">
        <f t="shared" si="8"/>
        <v>9.6449999999999996</v>
      </c>
    </row>
    <row r="113" spans="1:3" x14ac:dyDescent="0.3">
      <c r="A113" s="3">
        <v>42249</v>
      </c>
      <c r="B113" s="1">
        <f t="shared" si="12"/>
        <v>111</v>
      </c>
      <c r="C113" s="1">
        <f t="shared" si="8"/>
        <v>9.6449999999999996</v>
      </c>
    </row>
    <row r="114" spans="1:3" x14ac:dyDescent="0.3">
      <c r="A114" s="3">
        <v>42250</v>
      </c>
      <c r="B114" s="1">
        <f t="shared" si="12"/>
        <v>112</v>
      </c>
      <c r="C114" s="1">
        <f t="shared" si="8"/>
        <v>9.6449999999999996</v>
      </c>
    </row>
    <row r="115" spans="1:3" x14ac:dyDescent="0.3">
      <c r="A115" s="3">
        <v>42251</v>
      </c>
      <c r="B115" s="1">
        <f t="shared" si="12"/>
        <v>113</v>
      </c>
      <c r="C115" s="1">
        <f t="shared" ref="C115:C142" si="15">$J$14</f>
        <v>9.6449999999999996</v>
      </c>
    </row>
    <row r="116" spans="1:3" x14ac:dyDescent="0.3">
      <c r="A116" s="3">
        <v>42252</v>
      </c>
      <c r="B116" s="1">
        <f t="shared" si="12"/>
        <v>114</v>
      </c>
      <c r="C116" s="1">
        <f t="shared" si="15"/>
        <v>9.6449999999999996</v>
      </c>
    </row>
    <row r="117" spans="1:3" x14ac:dyDescent="0.3">
      <c r="A117" s="3">
        <v>42253</v>
      </c>
      <c r="B117" s="1">
        <f t="shared" si="12"/>
        <v>115</v>
      </c>
      <c r="C117" s="1">
        <f t="shared" si="15"/>
        <v>9.6449999999999996</v>
      </c>
    </row>
    <row r="118" spans="1:3" x14ac:dyDescent="0.3">
      <c r="A118" s="3">
        <v>42254</v>
      </c>
      <c r="B118" s="1">
        <f t="shared" si="12"/>
        <v>116</v>
      </c>
      <c r="C118" s="1">
        <f t="shared" si="15"/>
        <v>9.6449999999999996</v>
      </c>
    </row>
    <row r="119" spans="1:3" x14ac:dyDescent="0.3">
      <c r="A119" s="3">
        <v>42255</v>
      </c>
      <c r="B119" s="1">
        <f t="shared" si="12"/>
        <v>117</v>
      </c>
      <c r="C119" s="1">
        <f t="shared" si="15"/>
        <v>9.6449999999999996</v>
      </c>
    </row>
    <row r="120" spans="1:3" x14ac:dyDescent="0.3">
      <c r="A120" s="3">
        <v>42256</v>
      </c>
      <c r="B120" s="1">
        <f t="shared" si="12"/>
        <v>118</v>
      </c>
      <c r="C120" s="1">
        <f t="shared" si="15"/>
        <v>9.6449999999999996</v>
      </c>
    </row>
    <row r="121" spans="1:3" x14ac:dyDescent="0.3">
      <c r="A121" s="3">
        <v>42257</v>
      </c>
      <c r="B121" s="1">
        <f t="shared" si="12"/>
        <v>119</v>
      </c>
      <c r="C121" s="1">
        <f t="shared" si="15"/>
        <v>9.6449999999999996</v>
      </c>
    </row>
    <row r="122" spans="1:3" x14ac:dyDescent="0.3">
      <c r="A122" s="3">
        <v>42258</v>
      </c>
      <c r="B122" s="1">
        <f t="shared" si="12"/>
        <v>120</v>
      </c>
      <c r="C122" s="1">
        <f t="shared" si="15"/>
        <v>9.6449999999999996</v>
      </c>
    </row>
    <row r="123" spans="1:3" x14ac:dyDescent="0.3">
      <c r="A123" s="3">
        <v>42259</v>
      </c>
      <c r="B123" s="1">
        <f t="shared" si="12"/>
        <v>121</v>
      </c>
      <c r="C123" s="1">
        <f t="shared" si="15"/>
        <v>9.6449999999999996</v>
      </c>
    </row>
    <row r="124" spans="1:3" x14ac:dyDescent="0.3">
      <c r="A124" s="3">
        <v>42260</v>
      </c>
      <c r="B124" s="1">
        <f t="shared" si="12"/>
        <v>122</v>
      </c>
      <c r="C124" s="1">
        <f t="shared" si="15"/>
        <v>9.6449999999999996</v>
      </c>
    </row>
    <row r="125" spans="1:3" x14ac:dyDescent="0.3">
      <c r="A125" s="3">
        <v>42261</v>
      </c>
      <c r="B125" s="1">
        <f t="shared" si="12"/>
        <v>123</v>
      </c>
      <c r="C125" s="1">
        <f t="shared" si="15"/>
        <v>9.6449999999999996</v>
      </c>
    </row>
    <row r="126" spans="1:3" x14ac:dyDescent="0.3">
      <c r="A126" s="3">
        <v>42262</v>
      </c>
      <c r="B126" s="1">
        <f t="shared" si="12"/>
        <v>124</v>
      </c>
      <c r="C126" s="1">
        <f t="shared" si="15"/>
        <v>9.6449999999999996</v>
      </c>
    </row>
    <row r="127" spans="1:3" x14ac:dyDescent="0.3">
      <c r="A127" s="3">
        <v>42263</v>
      </c>
      <c r="B127" s="1">
        <f t="shared" si="12"/>
        <v>125</v>
      </c>
      <c r="C127" s="1">
        <f t="shared" si="15"/>
        <v>9.6449999999999996</v>
      </c>
    </row>
    <row r="128" spans="1:3" x14ac:dyDescent="0.3">
      <c r="A128" s="3">
        <v>42264</v>
      </c>
      <c r="B128" s="1">
        <f t="shared" si="12"/>
        <v>126</v>
      </c>
      <c r="C128" s="1">
        <f t="shared" si="15"/>
        <v>9.6449999999999996</v>
      </c>
    </row>
    <row r="129" spans="1:3" x14ac:dyDescent="0.3">
      <c r="A129" s="3">
        <v>42265</v>
      </c>
      <c r="B129" s="1">
        <f t="shared" si="12"/>
        <v>127</v>
      </c>
      <c r="C129" s="1">
        <f t="shared" si="15"/>
        <v>9.6449999999999996</v>
      </c>
    </row>
    <row r="130" spans="1:3" x14ac:dyDescent="0.3">
      <c r="A130" s="3">
        <v>42266</v>
      </c>
      <c r="B130" s="1">
        <f t="shared" si="12"/>
        <v>128</v>
      </c>
      <c r="C130" s="1">
        <f t="shared" si="15"/>
        <v>9.6449999999999996</v>
      </c>
    </row>
    <row r="131" spans="1:3" x14ac:dyDescent="0.3">
      <c r="A131" s="3">
        <v>42267</v>
      </c>
      <c r="B131" s="1">
        <f t="shared" si="12"/>
        <v>129</v>
      </c>
      <c r="C131" s="1">
        <f t="shared" si="15"/>
        <v>9.6449999999999996</v>
      </c>
    </row>
    <row r="132" spans="1:3" x14ac:dyDescent="0.3">
      <c r="A132" s="3">
        <v>42268</v>
      </c>
      <c r="B132" s="1">
        <f t="shared" si="12"/>
        <v>130</v>
      </c>
      <c r="C132" s="1">
        <f t="shared" si="15"/>
        <v>9.6449999999999996</v>
      </c>
    </row>
    <row r="133" spans="1:3" x14ac:dyDescent="0.3">
      <c r="A133" s="3">
        <v>42269</v>
      </c>
      <c r="B133" s="1">
        <f t="shared" ref="B133:B142" si="16">B132+1</f>
        <v>131</v>
      </c>
      <c r="C133" s="1">
        <f t="shared" si="15"/>
        <v>9.6449999999999996</v>
      </c>
    </row>
    <row r="134" spans="1:3" x14ac:dyDescent="0.3">
      <c r="A134" s="3">
        <v>42270</v>
      </c>
      <c r="B134" s="1">
        <f t="shared" si="16"/>
        <v>132</v>
      </c>
      <c r="C134" s="1">
        <f t="shared" si="15"/>
        <v>9.6449999999999996</v>
      </c>
    </row>
    <row r="135" spans="1:3" x14ac:dyDescent="0.3">
      <c r="A135" s="3">
        <v>42271</v>
      </c>
      <c r="B135" s="1">
        <f t="shared" si="16"/>
        <v>133</v>
      </c>
      <c r="C135" s="1">
        <f t="shared" si="15"/>
        <v>9.6449999999999996</v>
      </c>
    </row>
    <row r="136" spans="1:3" x14ac:dyDescent="0.3">
      <c r="A136" s="3">
        <v>42272</v>
      </c>
      <c r="B136" s="1">
        <f t="shared" si="16"/>
        <v>134</v>
      </c>
      <c r="C136" s="1">
        <f t="shared" si="15"/>
        <v>9.6449999999999996</v>
      </c>
    </row>
    <row r="137" spans="1:3" x14ac:dyDescent="0.3">
      <c r="A137" s="3">
        <v>42273</v>
      </c>
      <c r="B137" s="1">
        <f t="shared" si="16"/>
        <v>135</v>
      </c>
      <c r="C137" s="1">
        <f t="shared" si="15"/>
        <v>9.6449999999999996</v>
      </c>
    </row>
    <row r="138" spans="1:3" x14ac:dyDescent="0.3">
      <c r="A138" s="3">
        <v>42274</v>
      </c>
      <c r="B138" s="1">
        <f t="shared" si="16"/>
        <v>136</v>
      </c>
      <c r="C138" s="1">
        <f t="shared" si="15"/>
        <v>9.6449999999999996</v>
      </c>
    </row>
    <row r="139" spans="1:3" x14ac:dyDescent="0.3">
      <c r="A139" s="3">
        <v>42275</v>
      </c>
      <c r="B139" s="1">
        <f t="shared" si="16"/>
        <v>137</v>
      </c>
      <c r="C139" s="1">
        <f t="shared" si="15"/>
        <v>9.6449999999999996</v>
      </c>
    </row>
    <row r="140" spans="1:3" x14ac:dyDescent="0.3">
      <c r="A140" s="3">
        <v>42276</v>
      </c>
      <c r="B140" s="1">
        <f t="shared" si="16"/>
        <v>138</v>
      </c>
      <c r="C140" s="1">
        <f t="shared" si="15"/>
        <v>9.6449999999999996</v>
      </c>
    </row>
    <row r="141" spans="1:3" x14ac:dyDescent="0.3">
      <c r="A141" s="3">
        <v>42277</v>
      </c>
      <c r="B141" s="1">
        <f t="shared" si="16"/>
        <v>139</v>
      </c>
      <c r="C141" s="1">
        <f t="shared" si="15"/>
        <v>9.6449999999999996</v>
      </c>
    </row>
    <row r="142" spans="1:3" x14ac:dyDescent="0.3">
      <c r="A142" s="3">
        <v>42278</v>
      </c>
      <c r="B142" s="1">
        <f t="shared" si="16"/>
        <v>140</v>
      </c>
      <c r="C142" s="1">
        <f t="shared" si="15"/>
        <v>9.6449999999999996</v>
      </c>
    </row>
    <row r="143" spans="1:3" x14ac:dyDescent="0.3">
      <c r="A143" s="3"/>
    </row>
    <row r="144" spans="1:3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F132" sqref="F132"/>
    </sheetView>
  </sheetViews>
  <sheetFormatPr defaultRowHeight="14.4" x14ac:dyDescent="0.3"/>
  <cols>
    <col min="1" max="1" width="12.44140625" style="1" customWidth="1"/>
    <col min="2" max="2" width="9.109375" style="1"/>
    <col min="3" max="3" width="10.33203125" style="5" customWidth="1"/>
    <col min="5" max="5" width="12.33203125" customWidth="1"/>
  </cols>
  <sheetData>
    <row r="1" spans="1:5" s="9" customFormat="1" ht="57.6" x14ac:dyDescent="0.3">
      <c r="A1" s="8" t="s">
        <v>48</v>
      </c>
      <c r="B1" s="8" t="s">
        <v>49</v>
      </c>
      <c r="C1" s="10" t="s">
        <v>51</v>
      </c>
    </row>
    <row r="2" spans="1:5" x14ac:dyDescent="0.3">
      <c r="A2" s="3">
        <v>42139</v>
      </c>
      <c r="B2" s="1">
        <v>1</v>
      </c>
      <c r="C2" s="5">
        <f>$E$3*($F$21 + $F$22 + (15/31)*$F$23)</f>
        <v>269.78225806451616</v>
      </c>
      <c r="E2" t="s">
        <v>122</v>
      </c>
    </row>
    <row r="3" spans="1:5" x14ac:dyDescent="0.3">
      <c r="A3" s="3">
        <v>42140</v>
      </c>
      <c r="B3" s="1">
        <f>B2+1</f>
        <v>2</v>
      </c>
      <c r="C3" s="5">
        <f>C2+($E$3*($F$23/31))</f>
        <v>278.31774193548392</v>
      </c>
      <c r="E3">
        <v>945</v>
      </c>
    </row>
    <row r="4" spans="1:5" x14ac:dyDescent="0.3">
      <c r="A4" s="3">
        <v>42141</v>
      </c>
      <c r="B4" s="1">
        <f t="shared" ref="B4:B67" si="0">B3+1</f>
        <v>3</v>
      </c>
      <c r="C4" s="5">
        <f>C3+($E$3*($F$23/31))</f>
        <v>286.85322580645169</v>
      </c>
    </row>
    <row r="5" spans="1:5" x14ac:dyDescent="0.3">
      <c r="A5" s="3">
        <v>42142</v>
      </c>
      <c r="B5" s="1">
        <f t="shared" si="0"/>
        <v>4</v>
      </c>
      <c r="C5" s="5">
        <f t="shared" ref="C5:C18" si="1">C4+($E$3*($F$23/31))</f>
        <v>295.38870967741946</v>
      </c>
    </row>
    <row r="6" spans="1:5" x14ac:dyDescent="0.3">
      <c r="A6" s="3">
        <v>42143</v>
      </c>
      <c r="B6" s="1">
        <f t="shared" si="0"/>
        <v>5</v>
      </c>
      <c r="C6" s="5">
        <f t="shared" si="1"/>
        <v>303.92419354838722</v>
      </c>
    </row>
    <row r="7" spans="1:5" x14ac:dyDescent="0.3">
      <c r="A7" s="3">
        <v>42144</v>
      </c>
      <c r="B7" s="1">
        <f t="shared" si="0"/>
        <v>6</v>
      </c>
      <c r="C7" s="5">
        <f t="shared" si="1"/>
        <v>312.45967741935499</v>
      </c>
    </row>
    <row r="8" spans="1:5" x14ac:dyDescent="0.3">
      <c r="A8" s="3">
        <v>42145</v>
      </c>
      <c r="B8" s="1">
        <f t="shared" si="0"/>
        <v>7</v>
      </c>
      <c r="C8" s="5">
        <f t="shared" si="1"/>
        <v>320.99516129032276</v>
      </c>
    </row>
    <row r="9" spans="1:5" x14ac:dyDescent="0.3">
      <c r="A9" s="3">
        <v>42146</v>
      </c>
      <c r="B9" s="1">
        <f t="shared" si="0"/>
        <v>8</v>
      </c>
      <c r="C9" s="5">
        <f t="shared" si="1"/>
        <v>329.53064516129052</v>
      </c>
    </row>
    <row r="10" spans="1:5" x14ac:dyDescent="0.3">
      <c r="A10" s="3">
        <v>42147</v>
      </c>
      <c r="B10" s="1">
        <f t="shared" si="0"/>
        <v>9</v>
      </c>
      <c r="C10" s="5">
        <f t="shared" si="1"/>
        <v>338.06612903225829</v>
      </c>
    </row>
    <row r="11" spans="1:5" x14ac:dyDescent="0.3">
      <c r="A11" s="3">
        <v>42148</v>
      </c>
      <c r="B11" s="1">
        <f t="shared" si="0"/>
        <v>10</v>
      </c>
      <c r="C11" s="5">
        <f t="shared" si="1"/>
        <v>346.60161290322606</v>
      </c>
    </row>
    <row r="12" spans="1:5" x14ac:dyDescent="0.3">
      <c r="A12" s="3">
        <v>42149</v>
      </c>
      <c r="B12" s="1">
        <f t="shared" si="0"/>
        <v>11</v>
      </c>
      <c r="C12" s="5">
        <f t="shared" si="1"/>
        <v>355.13709677419382</v>
      </c>
    </row>
    <row r="13" spans="1:5" x14ac:dyDescent="0.3">
      <c r="A13" s="3">
        <v>42150</v>
      </c>
      <c r="B13" s="1">
        <f t="shared" si="0"/>
        <v>12</v>
      </c>
      <c r="C13" s="5">
        <f t="shared" si="1"/>
        <v>363.67258064516159</v>
      </c>
    </row>
    <row r="14" spans="1:5" x14ac:dyDescent="0.3">
      <c r="A14" s="3">
        <v>42151</v>
      </c>
      <c r="B14" s="1">
        <f t="shared" si="0"/>
        <v>13</v>
      </c>
      <c r="C14" s="5">
        <f t="shared" si="1"/>
        <v>372.20806451612935</v>
      </c>
    </row>
    <row r="15" spans="1:5" x14ac:dyDescent="0.3">
      <c r="A15" s="3">
        <v>42152</v>
      </c>
      <c r="B15" s="1">
        <f t="shared" si="0"/>
        <v>14</v>
      </c>
      <c r="C15" s="5">
        <f t="shared" si="1"/>
        <v>380.74354838709712</v>
      </c>
    </row>
    <row r="16" spans="1:5" x14ac:dyDescent="0.3">
      <c r="A16" s="3">
        <v>42153</v>
      </c>
      <c r="B16" s="1">
        <f t="shared" si="0"/>
        <v>15</v>
      </c>
      <c r="C16" s="5">
        <f t="shared" si="1"/>
        <v>389.27903225806489</v>
      </c>
    </row>
    <row r="17" spans="1:7" x14ac:dyDescent="0.3">
      <c r="A17" s="3">
        <v>42154</v>
      </c>
      <c r="B17" s="1">
        <f t="shared" si="0"/>
        <v>16</v>
      </c>
      <c r="C17" s="5">
        <f t="shared" si="1"/>
        <v>397.81451612903265</v>
      </c>
    </row>
    <row r="18" spans="1:7" x14ac:dyDescent="0.3">
      <c r="A18" s="3">
        <v>42155</v>
      </c>
      <c r="B18" s="1">
        <f t="shared" si="0"/>
        <v>17</v>
      </c>
      <c r="C18" s="5">
        <f t="shared" si="1"/>
        <v>406.35000000000042</v>
      </c>
      <c r="E18" t="s">
        <v>89</v>
      </c>
      <c r="F18" t="s">
        <v>87</v>
      </c>
      <c r="G18" t="s">
        <v>88</v>
      </c>
    </row>
    <row r="19" spans="1:7" x14ac:dyDescent="0.3">
      <c r="A19" s="3">
        <v>42156</v>
      </c>
      <c r="B19" s="1">
        <f t="shared" si="0"/>
        <v>18</v>
      </c>
      <c r="C19" s="5">
        <f>C18+($E$3*($F$24/30))</f>
        <v>417.3750000000004</v>
      </c>
      <c r="E19" t="s">
        <v>52</v>
      </c>
      <c r="F19">
        <v>0</v>
      </c>
      <c r="G19">
        <v>0</v>
      </c>
    </row>
    <row r="20" spans="1:7" x14ac:dyDescent="0.3">
      <c r="A20" s="3">
        <v>42157</v>
      </c>
      <c r="B20" s="1">
        <f t="shared" si="0"/>
        <v>19</v>
      </c>
      <c r="C20" s="5">
        <f t="shared" ref="C20:C48" si="2">C19+($E$3*($F$24/30))</f>
        <v>428.40000000000038</v>
      </c>
      <c r="E20" t="s">
        <v>53</v>
      </c>
      <c r="F20">
        <v>0</v>
      </c>
      <c r="G20">
        <v>0</v>
      </c>
    </row>
    <row r="21" spans="1:7" x14ac:dyDescent="0.3">
      <c r="A21" s="3">
        <v>42158</v>
      </c>
      <c r="B21" s="1">
        <f t="shared" si="0"/>
        <v>20</v>
      </c>
      <c r="C21" s="5">
        <f t="shared" si="2"/>
        <v>439.42500000000035</v>
      </c>
      <c r="E21" t="s">
        <v>54</v>
      </c>
      <c r="F21">
        <v>0.05</v>
      </c>
      <c r="G21">
        <v>0</v>
      </c>
    </row>
    <row r="22" spans="1:7" x14ac:dyDescent="0.3">
      <c r="A22" s="3">
        <v>42159</v>
      </c>
      <c r="B22" s="1">
        <f t="shared" si="0"/>
        <v>21</v>
      </c>
      <c r="C22" s="5">
        <f t="shared" si="2"/>
        <v>450.45000000000033</v>
      </c>
      <c r="E22" t="s">
        <v>55</v>
      </c>
      <c r="F22">
        <v>0.1</v>
      </c>
      <c r="G22">
        <v>2</v>
      </c>
    </row>
    <row r="23" spans="1:7" x14ac:dyDescent="0.3">
      <c r="A23" s="3">
        <v>42160</v>
      </c>
      <c r="B23" s="1">
        <f t="shared" si="0"/>
        <v>22</v>
      </c>
      <c r="C23" s="5">
        <f t="shared" si="2"/>
        <v>461.47500000000031</v>
      </c>
      <c r="E23" t="s">
        <v>56</v>
      </c>
      <c r="F23">
        <v>0.28000000000000003</v>
      </c>
      <c r="G23">
        <v>15</v>
      </c>
    </row>
    <row r="24" spans="1:7" x14ac:dyDescent="0.3">
      <c r="A24" s="3">
        <v>42161</v>
      </c>
      <c r="B24" s="1">
        <f t="shared" si="0"/>
        <v>23</v>
      </c>
      <c r="C24" s="5">
        <f t="shared" si="2"/>
        <v>472.50000000000028</v>
      </c>
      <c r="E24" t="s">
        <v>57</v>
      </c>
      <c r="F24">
        <v>0.35</v>
      </c>
      <c r="G24">
        <v>45</v>
      </c>
    </row>
    <row r="25" spans="1:7" x14ac:dyDescent="0.3">
      <c r="A25" s="3">
        <v>42162</v>
      </c>
      <c r="B25" s="1">
        <f t="shared" si="0"/>
        <v>24</v>
      </c>
      <c r="C25" s="5">
        <f t="shared" si="2"/>
        <v>483.52500000000026</v>
      </c>
      <c r="E25" t="s">
        <v>58</v>
      </c>
      <c r="F25">
        <v>0.1</v>
      </c>
      <c r="G25">
        <v>20</v>
      </c>
    </row>
    <row r="26" spans="1:7" x14ac:dyDescent="0.3">
      <c r="A26" s="3">
        <v>42163</v>
      </c>
      <c r="B26" s="1">
        <f t="shared" si="0"/>
        <v>25</v>
      </c>
      <c r="C26" s="5">
        <f t="shared" si="2"/>
        <v>494.55000000000024</v>
      </c>
      <c r="E26" t="s">
        <v>59</v>
      </c>
      <c r="F26">
        <v>0.08</v>
      </c>
      <c r="G26">
        <v>15</v>
      </c>
    </row>
    <row r="27" spans="1:7" x14ac:dyDescent="0.3">
      <c r="A27" s="3">
        <v>42164</v>
      </c>
      <c r="B27" s="1">
        <f t="shared" si="0"/>
        <v>26</v>
      </c>
      <c r="C27" s="5">
        <f t="shared" si="2"/>
        <v>505.57500000000022</v>
      </c>
      <c r="E27" t="s">
        <v>60</v>
      </c>
      <c r="F27">
        <v>0.04</v>
      </c>
      <c r="G27">
        <v>3</v>
      </c>
    </row>
    <row r="28" spans="1:7" x14ac:dyDescent="0.3">
      <c r="A28" s="3">
        <v>42165</v>
      </c>
      <c r="B28" s="1">
        <f t="shared" si="0"/>
        <v>27</v>
      </c>
      <c r="C28" s="5">
        <f t="shared" si="2"/>
        <v>516.60000000000025</v>
      </c>
      <c r="E28" t="s">
        <v>61</v>
      </c>
      <c r="F28">
        <v>0</v>
      </c>
      <c r="G28">
        <v>0</v>
      </c>
    </row>
    <row r="29" spans="1:7" x14ac:dyDescent="0.3">
      <c r="A29" s="3">
        <v>42166</v>
      </c>
      <c r="B29" s="1">
        <f t="shared" si="0"/>
        <v>28</v>
      </c>
      <c r="C29" s="5">
        <f t="shared" si="2"/>
        <v>527.62500000000023</v>
      </c>
      <c r="E29" t="s">
        <v>62</v>
      </c>
      <c r="F29">
        <v>0</v>
      </c>
      <c r="G29">
        <v>0</v>
      </c>
    </row>
    <row r="30" spans="1:7" x14ac:dyDescent="0.3">
      <c r="A30" s="3">
        <v>42167</v>
      </c>
      <c r="B30" s="1">
        <f t="shared" si="0"/>
        <v>29</v>
      </c>
      <c r="C30" s="5">
        <f t="shared" si="2"/>
        <v>538.6500000000002</v>
      </c>
      <c r="E30" t="s">
        <v>63</v>
      </c>
      <c r="F30">
        <v>0</v>
      </c>
      <c r="G30">
        <v>0</v>
      </c>
    </row>
    <row r="31" spans="1:7" x14ac:dyDescent="0.3">
      <c r="A31" s="3">
        <v>42168</v>
      </c>
      <c r="B31" s="1">
        <f t="shared" si="0"/>
        <v>30</v>
      </c>
      <c r="C31" s="5">
        <f t="shared" si="2"/>
        <v>549.67500000000018</v>
      </c>
    </row>
    <row r="32" spans="1:7" x14ac:dyDescent="0.3">
      <c r="A32" s="3">
        <v>42169</v>
      </c>
      <c r="B32" s="1">
        <f t="shared" si="0"/>
        <v>31</v>
      </c>
      <c r="C32" s="5">
        <f t="shared" si="2"/>
        <v>560.70000000000016</v>
      </c>
      <c r="F32">
        <f>SUM(F21:F28)</f>
        <v>1</v>
      </c>
    </row>
    <row r="33" spans="1:3" x14ac:dyDescent="0.3">
      <c r="A33" s="3">
        <v>42170</v>
      </c>
      <c r="B33" s="1">
        <f t="shared" si="0"/>
        <v>32</v>
      </c>
      <c r="C33" s="5">
        <f t="shared" si="2"/>
        <v>571.72500000000014</v>
      </c>
    </row>
    <row r="34" spans="1:3" x14ac:dyDescent="0.3">
      <c r="A34" s="3">
        <v>42171</v>
      </c>
      <c r="B34" s="1">
        <f t="shared" si="0"/>
        <v>33</v>
      </c>
      <c r="C34" s="5">
        <f t="shared" si="2"/>
        <v>582.75000000000011</v>
      </c>
    </row>
    <row r="35" spans="1:3" x14ac:dyDescent="0.3">
      <c r="A35" s="3">
        <v>42172</v>
      </c>
      <c r="B35" s="1">
        <f t="shared" si="0"/>
        <v>34</v>
      </c>
      <c r="C35" s="5">
        <f t="shared" si="2"/>
        <v>593.77500000000009</v>
      </c>
    </row>
    <row r="36" spans="1:3" x14ac:dyDescent="0.3">
      <c r="A36" s="3">
        <v>42173</v>
      </c>
      <c r="B36" s="1">
        <f t="shared" si="0"/>
        <v>35</v>
      </c>
      <c r="C36" s="5">
        <f t="shared" si="2"/>
        <v>604.80000000000007</v>
      </c>
    </row>
    <row r="37" spans="1:3" x14ac:dyDescent="0.3">
      <c r="A37" s="3">
        <v>42174</v>
      </c>
      <c r="B37" s="1">
        <f t="shared" si="0"/>
        <v>36</v>
      </c>
      <c r="C37" s="5">
        <f t="shared" si="2"/>
        <v>615.82500000000005</v>
      </c>
    </row>
    <row r="38" spans="1:3" x14ac:dyDescent="0.3">
      <c r="A38" s="3">
        <v>42175</v>
      </c>
      <c r="B38" s="1">
        <f t="shared" si="0"/>
        <v>37</v>
      </c>
      <c r="C38" s="5">
        <f t="shared" si="2"/>
        <v>626.85</v>
      </c>
    </row>
    <row r="39" spans="1:3" x14ac:dyDescent="0.3">
      <c r="A39" s="3">
        <v>42176</v>
      </c>
      <c r="B39" s="1">
        <f t="shared" si="0"/>
        <v>38</v>
      </c>
      <c r="C39" s="5">
        <f t="shared" si="2"/>
        <v>637.875</v>
      </c>
    </row>
    <row r="40" spans="1:3" x14ac:dyDescent="0.3">
      <c r="A40" s="3">
        <v>42177</v>
      </c>
      <c r="B40" s="1">
        <f t="shared" si="0"/>
        <v>39</v>
      </c>
      <c r="C40" s="5">
        <f t="shared" si="2"/>
        <v>648.9</v>
      </c>
    </row>
    <row r="41" spans="1:3" x14ac:dyDescent="0.3">
      <c r="A41" s="3">
        <v>42178</v>
      </c>
      <c r="B41" s="1">
        <f t="shared" si="0"/>
        <v>40</v>
      </c>
      <c r="C41" s="5">
        <f t="shared" si="2"/>
        <v>659.92499999999995</v>
      </c>
    </row>
    <row r="42" spans="1:3" x14ac:dyDescent="0.3">
      <c r="A42" s="3">
        <v>42179</v>
      </c>
      <c r="B42" s="1">
        <f t="shared" si="0"/>
        <v>41</v>
      </c>
      <c r="C42" s="5">
        <f t="shared" si="2"/>
        <v>670.94999999999993</v>
      </c>
    </row>
    <row r="43" spans="1:3" x14ac:dyDescent="0.3">
      <c r="A43" s="3">
        <v>42180</v>
      </c>
      <c r="B43" s="1">
        <f t="shared" si="0"/>
        <v>42</v>
      </c>
      <c r="C43" s="5">
        <f t="shared" si="2"/>
        <v>681.97499999999991</v>
      </c>
    </row>
    <row r="44" spans="1:3" x14ac:dyDescent="0.3">
      <c r="A44" s="3">
        <v>42181</v>
      </c>
      <c r="B44" s="1">
        <f t="shared" si="0"/>
        <v>43</v>
      </c>
      <c r="C44" s="5">
        <f t="shared" si="2"/>
        <v>692.99999999999989</v>
      </c>
    </row>
    <row r="45" spans="1:3" x14ac:dyDescent="0.3">
      <c r="A45" s="3">
        <v>42182</v>
      </c>
      <c r="B45" s="1">
        <f t="shared" si="0"/>
        <v>44</v>
      </c>
      <c r="C45" s="5">
        <f t="shared" si="2"/>
        <v>704.02499999999986</v>
      </c>
    </row>
    <row r="46" spans="1:3" x14ac:dyDescent="0.3">
      <c r="A46" s="3">
        <v>42183</v>
      </c>
      <c r="B46" s="1">
        <f t="shared" si="0"/>
        <v>45</v>
      </c>
      <c r="C46" s="5">
        <f t="shared" si="2"/>
        <v>715.04999999999984</v>
      </c>
    </row>
    <row r="47" spans="1:3" x14ac:dyDescent="0.3">
      <c r="A47" s="3">
        <v>42184</v>
      </c>
      <c r="B47" s="1">
        <f t="shared" si="0"/>
        <v>46</v>
      </c>
      <c r="C47" s="5">
        <f t="shared" si="2"/>
        <v>726.07499999999982</v>
      </c>
    </row>
    <row r="48" spans="1:3" x14ac:dyDescent="0.3">
      <c r="A48" s="3">
        <v>42185</v>
      </c>
      <c r="B48" s="1">
        <f t="shared" si="0"/>
        <v>47</v>
      </c>
      <c r="C48" s="5">
        <f t="shared" si="2"/>
        <v>737.0999999999998</v>
      </c>
    </row>
    <row r="49" spans="1:3" x14ac:dyDescent="0.3">
      <c r="A49" s="3">
        <v>42186</v>
      </c>
      <c r="B49" s="1">
        <f t="shared" si="0"/>
        <v>48</v>
      </c>
      <c r="C49" s="5">
        <f>C48+($E$3*($F$25/31))</f>
        <v>740.14838709677394</v>
      </c>
    </row>
    <row r="50" spans="1:3" x14ac:dyDescent="0.3">
      <c r="A50" s="3">
        <v>42187</v>
      </c>
      <c r="B50" s="1">
        <f t="shared" si="0"/>
        <v>49</v>
      </c>
      <c r="C50" s="5">
        <f t="shared" ref="C50:C79" si="3">C49+($E$3*($F$25/31))</f>
        <v>743.19677419354809</v>
      </c>
    </row>
    <row r="51" spans="1:3" x14ac:dyDescent="0.3">
      <c r="A51" s="3">
        <v>42188</v>
      </c>
      <c r="B51" s="1">
        <f t="shared" si="0"/>
        <v>50</v>
      </c>
      <c r="C51" s="5">
        <f t="shared" si="3"/>
        <v>746.24516129032224</v>
      </c>
    </row>
    <row r="52" spans="1:3" x14ac:dyDescent="0.3">
      <c r="A52" s="3">
        <v>42189</v>
      </c>
      <c r="B52" s="1">
        <f t="shared" si="0"/>
        <v>51</v>
      </c>
      <c r="C52" s="5">
        <f t="shared" si="3"/>
        <v>749.29354838709639</v>
      </c>
    </row>
    <row r="53" spans="1:3" x14ac:dyDescent="0.3">
      <c r="A53" s="3">
        <v>42190</v>
      </c>
      <c r="B53" s="1">
        <f t="shared" si="0"/>
        <v>52</v>
      </c>
      <c r="C53" s="5">
        <f t="shared" si="3"/>
        <v>752.34193548387054</v>
      </c>
    </row>
    <row r="54" spans="1:3" x14ac:dyDescent="0.3">
      <c r="A54" s="3">
        <v>42191</v>
      </c>
      <c r="B54" s="1">
        <f t="shared" si="0"/>
        <v>53</v>
      </c>
      <c r="C54" s="5">
        <f t="shared" si="3"/>
        <v>755.39032258064469</v>
      </c>
    </row>
    <row r="55" spans="1:3" x14ac:dyDescent="0.3">
      <c r="A55" s="3">
        <v>42192</v>
      </c>
      <c r="B55" s="1">
        <f t="shared" si="0"/>
        <v>54</v>
      </c>
      <c r="C55" s="5">
        <f t="shared" si="3"/>
        <v>758.43870967741884</v>
      </c>
    </row>
    <row r="56" spans="1:3" x14ac:dyDescent="0.3">
      <c r="A56" s="3">
        <v>42193</v>
      </c>
      <c r="B56" s="1">
        <f t="shared" si="0"/>
        <v>55</v>
      </c>
      <c r="C56" s="5">
        <f t="shared" si="3"/>
        <v>761.48709677419299</v>
      </c>
    </row>
    <row r="57" spans="1:3" x14ac:dyDescent="0.3">
      <c r="A57" s="3">
        <v>42194</v>
      </c>
      <c r="B57" s="1">
        <f t="shared" si="0"/>
        <v>56</v>
      </c>
      <c r="C57" s="5">
        <f t="shared" si="3"/>
        <v>764.53548387096714</v>
      </c>
    </row>
    <row r="58" spans="1:3" x14ac:dyDescent="0.3">
      <c r="A58" s="3">
        <v>42195</v>
      </c>
      <c r="B58" s="1">
        <f t="shared" si="0"/>
        <v>57</v>
      </c>
      <c r="C58" s="5">
        <f t="shared" si="3"/>
        <v>767.58387096774129</v>
      </c>
    </row>
    <row r="59" spans="1:3" x14ac:dyDescent="0.3">
      <c r="A59" s="3">
        <v>42196</v>
      </c>
      <c r="B59" s="1">
        <f t="shared" si="0"/>
        <v>58</v>
      </c>
      <c r="C59" s="5">
        <f t="shared" si="3"/>
        <v>770.63225806451544</v>
      </c>
    </row>
    <row r="60" spans="1:3" x14ac:dyDescent="0.3">
      <c r="A60" s="3">
        <v>42197</v>
      </c>
      <c r="B60" s="1">
        <f t="shared" si="0"/>
        <v>59</v>
      </c>
      <c r="C60" s="5">
        <f t="shared" si="3"/>
        <v>773.68064516128959</v>
      </c>
    </row>
    <row r="61" spans="1:3" x14ac:dyDescent="0.3">
      <c r="A61" s="3">
        <v>42198</v>
      </c>
      <c r="B61" s="1">
        <f t="shared" si="0"/>
        <v>60</v>
      </c>
      <c r="C61" s="5">
        <f t="shared" si="3"/>
        <v>776.72903225806374</v>
      </c>
    </row>
    <row r="62" spans="1:3" x14ac:dyDescent="0.3">
      <c r="A62" s="3">
        <v>42199</v>
      </c>
      <c r="B62" s="1">
        <f t="shared" si="0"/>
        <v>61</v>
      </c>
      <c r="C62" s="5">
        <f t="shared" si="3"/>
        <v>779.77741935483789</v>
      </c>
    </row>
    <row r="63" spans="1:3" x14ac:dyDescent="0.3">
      <c r="A63" s="3">
        <v>42200</v>
      </c>
      <c r="B63" s="1">
        <f t="shared" si="0"/>
        <v>62</v>
      </c>
      <c r="C63" s="5">
        <f t="shared" si="3"/>
        <v>782.82580645161204</v>
      </c>
    </row>
    <row r="64" spans="1:3" x14ac:dyDescent="0.3">
      <c r="A64" s="3">
        <v>42201</v>
      </c>
      <c r="B64" s="1">
        <f t="shared" si="0"/>
        <v>63</v>
      </c>
      <c r="C64" s="5">
        <f t="shared" si="3"/>
        <v>785.87419354838619</v>
      </c>
    </row>
    <row r="65" spans="1:3" x14ac:dyDescent="0.3">
      <c r="A65" s="3">
        <v>42202</v>
      </c>
      <c r="B65" s="1">
        <f t="shared" si="0"/>
        <v>64</v>
      </c>
      <c r="C65" s="5">
        <f t="shared" si="3"/>
        <v>788.92258064516034</v>
      </c>
    </row>
    <row r="66" spans="1:3" x14ac:dyDescent="0.3">
      <c r="A66" s="3">
        <v>42203</v>
      </c>
      <c r="B66" s="1">
        <f t="shared" si="0"/>
        <v>65</v>
      </c>
      <c r="C66" s="5">
        <f t="shared" si="3"/>
        <v>791.97096774193449</v>
      </c>
    </row>
    <row r="67" spans="1:3" x14ac:dyDescent="0.3">
      <c r="A67" s="3">
        <v>42204</v>
      </c>
      <c r="B67" s="1">
        <f t="shared" si="0"/>
        <v>66</v>
      </c>
      <c r="C67" s="5">
        <f t="shared" si="3"/>
        <v>795.01935483870864</v>
      </c>
    </row>
    <row r="68" spans="1:3" x14ac:dyDescent="0.3">
      <c r="A68" s="3">
        <v>42205</v>
      </c>
      <c r="B68" s="1">
        <f t="shared" ref="B68:B131" si="4">B67+1</f>
        <v>67</v>
      </c>
      <c r="C68" s="5">
        <f t="shared" si="3"/>
        <v>798.06774193548279</v>
      </c>
    </row>
    <row r="69" spans="1:3" x14ac:dyDescent="0.3">
      <c r="A69" s="3">
        <v>42206</v>
      </c>
      <c r="B69" s="1">
        <f t="shared" si="4"/>
        <v>68</v>
      </c>
      <c r="C69" s="5">
        <f t="shared" si="3"/>
        <v>801.11612903225694</v>
      </c>
    </row>
    <row r="70" spans="1:3" x14ac:dyDescent="0.3">
      <c r="A70" s="3">
        <v>42207</v>
      </c>
      <c r="B70" s="1">
        <f t="shared" si="4"/>
        <v>69</v>
      </c>
      <c r="C70" s="5">
        <f t="shared" si="3"/>
        <v>804.16451612903109</v>
      </c>
    </row>
    <row r="71" spans="1:3" x14ac:dyDescent="0.3">
      <c r="A71" s="3">
        <v>42208</v>
      </c>
      <c r="B71" s="1">
        <f t="shared" si="4"/>
        <v>70</v>
      </c>
      <c r="C71" s="5">
        <f t="shared" si="3"/>
        <v>807.21290322580523</v>
      </c>
    </row>
    <row r="72" spans="1:3" x14ac:dyDescent="0.3">
      <c r="A72" s="3">
        <v>42209</v>
      </c>
      <c r="B72" s="1">
        <f t="shared" si="4"/>
        <v>71</v>
      </c>
      <c r="C72" s="5">
        <f t="shared" si="3"/>
        <v>810.26129032257938</v>
      </c>
    </row>
    <row r="73" spans="1:3" x14ac:dyDescent="0.3">
      <c r="A73" s="3">
        <v>42210</v>
      </c>
      <c r="B73" s="1">
        <f t="shared" si="4"/>
        <v>72</v>
      </c>
      <c r="C73" s="5">
        <f t="shared" si="3"/>
        <v>813.30967741935353</v>
      </c>
    </row>
    <row r="74" spans="1:3" x14ac:dyDescent="0.3">
      <c r="A74" s="3">
        <v>42211</v>
      </c>
      <c r="B74" s="1">
        <f t="shared" si="4"/>
        <v>73</v>
      </c>
      <c r="C74" s="5">
        <f t="shared" si="3"/>
        <v>816.35806451612768</v>
      </c>
    </row>
    <row r="75" spans="1:3" x14ac:dyDescent="0.3">
      <c r="A75" s="3">
        <v>42212</v>
      </c>
      <c r="B75" s="1">
        <f t="shared" si="4"/>
        <v>74</v>
      </c>
      <c r="C75" s="5">
        <f t="shared" si="3"/>
        <v>819.40645161290183</v>
      </c>
    </row>
    <row r="76" spans="1:3" x14ac:dyDescent="0.3">
      <c r="A76" s="3">
        <v>42213</v>
      </c>
      <c r="B76" s="1">
        <f t="shared" si="4"/>
        <v>75</v>
      </c>
      <c r="C76" s="5">
        <f t="shared" si="3"/>
        <v>822.45483870967598</v>
      </c>
    </row>
    <row r="77" spans="1:3" x14ac:dyDescent="0.3">
      <c r="A77" s="3">
        <v>42214</v>
      </c>
      <c r="B77" s="1">
        <f t="shared" si="4"/>
        <v>76</v>
      </c>
      <c r="C77" s="5">
        <f t="shared" si="3"/>
        <v>825.50322580645013</v>
      </c>
    </row>
    <row r="78" spans="1:3" x14ac:dyDescent="0.3">
      <c r="A78" s="3">
        <v>42215</v>
      </c>
      <c r="B78" s="1">
        <f t="shared" si="4"/>
        <v>77</v>
      </c>
      <c r="C78" s="5">
        <f t="shared" si="3"/>
        <v>828.55161290322428</v>
      </c>
    </row>
    <row r="79" spans="1:3" x14ac:dyDescent="0.3">
      <c r="A79" s="3">
        <v>42216</v>
      </c>
      <c r="B79" s="1">
        <f t="shared" si="4"/>
        <v>78</v>
      </c>
      <c r="C79" s="5">
        <f t="shared" si="3"/>
        <v>831.59999999999843</v>
      </c>
    </row>
    <row r="80" spans="1:3" x14ac:dyDescent="0.3">
      <c r="A80" s="3">
        <v>42217</v>
      </c>
      <c r="B80" s="1">
        <f t="shared" si="4"/>
        <v>79</v>
      </c>
      <c r="C80" s="5">
        <f>C79+($E$3*($F$26/31))</f>
        <v>834.03870967741784</v>
      </c>
    </row>
    <row r="81" spans="1:3" x14ac:dyDescent="0.3">
      <c r="A81" s="3">
        <v>42218</v>
      </c>
      <c r="B81" s="1">
        <f t="shared" si="4"/>
        <v>80</v>
      </c>
      <c r="C81" s="5">
        <f t="shared" ref="C81:C110" si="5">C80+($E$3*($F$26/31))</f>
        <v>836.47741935483725</v>
      </c>
    </row>
    <row r="82" spans="1:3" x14ac:dyDescent="0.3">
      <c r="A82" s="3">
        <v>42219</v>
      </c>
      <c r="B82" s="1">
        <f t="shared" si="4"/>
        <v>81</v>
      </c>
      <c r="C82" s="5">
        <f t="shared" si="5"/>
        <v>838.91612903225666</v>
      </c>
    </row>
    <row r="83" spans="1:3" x14ac:dyDescent="0.3">
      <c r="A83" s="3">
        <v>42220</v>
      </c>
      <c r="B83" s="1">
        <f t="shared" si="4"/>
        <v>82</v>
      </c>
      <c r="C83" s="5">
        <f t="shared" si="5"/>
        <v>841.35483870967607</v>
      </c>
    </row>
    <row r="84" spans="1:3" x14ac:dyDescent="0.3">
      <c r="A84" s="3">
        <v>42221</v>
      </c>
      <c r="B84" s="1">
        <f t="shared" si="4"/>
        <v>83</v>
      </c>
      <c r="C84" s="5">
        <f t="shared" si="5"/>
        <v>843.79354838709548</v>
      </c>
    </row>
    <row r="85" spans="1:3" x14ac:dyDescent="0.3">
      <c r="A85" s="3">
        <v>42222</v>
      </c>
      <c r="B85" s="1">
        <f t="shared" si="4"/>
        <v>84</v>
      </c>
      <c r="C85" s="5">
        <f t="shared" si="5"/>
        <v>846.23225806451489</v>
      </c>
    </row>
    <row r="86" spans="1:3" x14ac:dyDescent="0.3">
      <c r="A86" s="3">
        <v>42223</v>
      </c>
      <c r="B86" s="1">
        <f t="shared" si="4"/>
        <v>85</v>
      </c>
      <c r="C86" s="5">
        <f t="shared" si="5"/>
        <v>848.67096774193431</v>
      </c>
    </row>
    <row r="87" spans="1:3" x14ac:dyDescent="0.3">
      <c r="A87" s="3">
        <v>42224</v>
      </c>
      <c r="B87" s="1">
        <f t="shared" si="4"/>
        <v>86</v>
      </c>
      <c r="C87" s="5">
        <f t="shared" si="5"/>
        <v>851.10967741935372</v>
      </c>
    </row>
    <row r="88" spans="1:3" x14ac:dyDescent="0.3">
      <c r="A88" s="3">
        <v>42225</v>
      </c>
      <c r="B88" s="1">
        <f t="shared" si="4"/>
        <v>87</v>
      </c>
      <c r="C88" s="5">
        <f t="shared" si="5"/>
        <v>853.54838709677313</v>
      </c>
    </row>
    <row r="89" spans="1:3" x14ac:dyDescent="0.3">
      <c r="A89" s="3">
        <v>42226</v>
      </c>
      <c r="B89" s="1">
        <f t="shared" si="4"/>
        <v>88</v>
      </c>
      <c r="C89" s="5">
        <f t="shared" si="5"/>
        <v>855.98709677419254</v>
      </c>
    </row>
    <row r="90" spans="1:3" x14ac:dyDescent="0.3">
      <c r="A90" s="3">
        <v>42227</v>
      </c>
      <c r="B90" s="1">
        <f t="shared" si="4"/>
        <v>89</v>
      </c>
      <c r="C90" s="5">
        <f t="shared" si="5"/>
        <v>858.42580645161195</v>
      </c>
    </row>
    <row r="91" spans="1:3" x14ac:dyDescent="0.3">
      <c r="A91" s="3">
        <v>42228</v>
      </c>
      <c r="B91" s="1">
        <f t="shared" si="4"/>
        <v>90</v>
      </c>
      <c r="C91" s="5">
        <f t="shared" si="5"/>
        <v>860.86451612903136</v>
      </c>
    </row>
    <row r="92" spans="1:3" x14ac:dyDescent="0.3">
      <c r="A92" s="3">
        <v>42229</v>
      </c>
      <c r="B92" s="1">
        <f t="shared" si="4"/>
        <v>91</v>
      </c>
      <c r="C92" s="5">
        <f t="shared" si="5"/>
        <v>863.30322580645077</v>
      </c>
    </row>
    <row r="93" spans="1:3" x14ac:dyDescent="0.3">
      <c r="A93" s="3">
        <v>42230</v>
      </c>
      <c r="B93" s="1">
        <f t="shared" si="4"/>
        <v>92</v>
      </c>
      <c r="C93" s="5">
        <f t="shared" si="5"/>
        <v>865.74193548387018</v>
      </c>
    </row>
    <row r="94" spans="1:3" x14ac:dyDescent="0.3">
      <c r="A94" s="3">
        <v>42231</v>
      </c>
      <c r="B94" s="1">
        <f t="shared" si="4"/>
        <v>93</v>
      </c>
      <c r="C94" s="5">
        <f t="shared" si="5"/>
        <v>868.18064516128959</v>
      </c>
    </row>
    <row r="95" spans="1:3" x14ac:dyDescent="0.3">
      <c r="A95" s="3">
        <v>42232</v>
      </c>
      <c r="B95" s="1">
        <f t="shared" si="4"/>
        <v>94</v>
      </c>
      <c r="C95" s="5">
        <f t="shared" si="5"/>
        <v>870.619354838709</v>
      </c>
    </row>
    <row r="96" spans="1:3" x14ac:dyDescent="0.3">
      <c r="A96" s="3">
        <v>42233</v>
      </c>
      <c r="B96" s="1">
        <f t="shared" si="4"/>
        <v>95</v>
      </c>
      <c r="C96" s="5">
        <f t="shared" si="5"/>
        <v>873.05806451612841</v>
      </c>
    </row>
    <row r="97" spans="1:3" x14ac:dyDescent="0.3">
      <c r="A97" s="3">
        <v>42234</v>
      </c>
      <c r="B97" s="1">
        <f t="shared" si="4"/>
        <v>96</v>
      </c>
      <c r="C97" s="5">
        <f t="shared" si="5"/>
        <v>875.49677419354782</v>
      </c>
    </row>
    <row r="98" spans="1:3" x14ac:dyDescent="0.3">
      <c r="A98" s="3">
        <v>42235</v>
      </c>
      <c r="B98" s="1">
        <f t="shared" si="4"/>
        <v>97</v>
      </c>
      <c r="C98" s="5">
        <f t="shared" si="5"/>
        <v>877.93548387096723</v>
      </c>
    </row>
    <row r="99" spans="1:3" x14ac:dyDescent="0.3">
      <c r="A99" s="3">
        <v>42236</v>
      </c>
      <c r="B99" s="1">
        <f t="shared" si="4"/>
        <v>98</v>
      </c>
      <c r="C99" s="5">
        <f t="shared" si="5"/>
        <v>880.37419354838664</v>
      </c>
    </row>
    <row r="100" spans="1:3" x14ac:dyDescent="0.3">
      <c r="A100" s="3">
        <v>42237</v>
      </c>
      <c r="B100" s="1">
        <f t="shared" si="4"/>
        <v>99</v>
      </c>
      <c r="C100" s="5">
        <f t="shared" si="5"/>
        <v>882.81290322580605</v>
      </c>
    </row>
    <row r="101" spans="1:3" x14ac:dyDescent="0.3">
      <c r="A101" s="3">
        <v>42238</v>
      </c>
      <c r="B101" s="1">
        <f t="shared" si="4"/>
        <v>100</v>
      </c>
      <c r="C101" s="5">
        <f t="shared" si="5"/>
        <v>885.25161290322546</v>
      </c>
    </row>
    <row r="102" spans="1:3" x14ac:dyDescent="0.3">
      <c r="A102" s="3">
        <v>42239</v>
      </c>
      <c r="B102" s="1">
        <f t="shared" si="4"/>
        <v>101</v>
      </c>
      <c r="C102" s="5">
        <f t="shared" si="5"/>
        <v>887.69032258064487</v>
      </c>
    </row>
    <row r="103" spans="1:3" x14ac:dyDescent="0.3">
      <c r="A103" s="3">
        <v>42240</v>
      </c>
      <c r="B103" s="1">
        <f t="shared" si="4"/>
        <v>102</v>
      </c>
      <c r="C103" s="5">
        <f t="shared" si="5"/>
        <v>890.12903225806429</v>
      </c>
    </row>
    <row r="104" spans="1:3" x14ac:dyDescent="0.3">
      <c r="A104" s="3">
        <v>42241</v>
      </c>
      <c r="B104" s="1">
        <f t="shared" si="4"/>
        <v>103</v>
      </c>
      <c r="C104" s="5">
        <f t="shared" si="5"/>
        <v>892.5677419354837</v>
      </c>
    </row>
    <row r="105" spans="1:3" x14ac:dyDescent="0.3">
      <c r="A105" s="3">
        <v>42242</v>
      </c>
      <c r="B105" s="1">
        <f t="shared" si="4"/>
        <v>104</v>
      </c>
      <c r="C105" s="5">
        <f t="shared" si="5"/>
        <v>895.00645161290311</v>
      </c>
    </row>
    <row r="106" spans="1:3" x14ac:dyDescent="0.3">
      <c r="A106" s="3">
        <v>42243</v>
      </c>
      <c r="B106" s="1">
        <f t="shared" si="4"/>
        <v>105</v>
      </c>
      <c r="C106" s="5">
        <f t="shared" si="5"/>
        <v>897.44516129032252</v>
      </c>
    </row>
    <row r="107" spans="1:3" x14ac:dyDescent="0.3">
      <c r="A107" s="3">
        <v>42244</v>
      </c>
      <c r="B107" s="1">
        <f t="shared" si="4"/>
        <v>106</v>
      </c>
      <c r="C107" s="5">
        <f t="shared" si="5"/>
        <v>899.88387096774193</v>
      </c>
    </row>
    <row r="108" spans="1:3" x14ac:dyDescent="0.3">
      <c r="A108" s="3">
        <v>42245</v>
      </c>
      <c r="B108" s="1">
        <f t="shared" si="4"/>
        <v>107</v>
      </c>
      <c r="C108" s="5">
        <f t="shared" si="5"/>
        <v>902.32258064516134</v>
      </c>
    </row>
    <row r="109" spans="1:3" x14ac:dyDescent="0.3">
      <c r="A109" s="3">
        <v>42246</v>
      </c>
      <c r="B109" s="1">
        <f t="shared" si="4"/>
        <v>108</v>
      </c>
      <c r="C109" s="5">
        <f t="shared" si="5"/>
        <v>904.76129032258075</v>
      </c>
    </row>
    <row r="110" spans="1:3" x14ac:dyDescent="0.3">
      <c r="A110" s="3">
        <v>42247</v>
      </c>
      <c r="B110" s="1">
        <f t="shared" si="4"/>
        <v>109</v>
      </c>
      <c r="C110" s="5">
        <f t="shared" si="5"/>
        <v>907.20000000000016</v>
      </c>
    </row>
    <row r="111" spans="1:3" x14ac:dyDescent="0.3">
      <c r="A111" s="3">
        <v>42248</v>
      </c>
      <c r="B111" s="1">
        <f t="shared" si="4"/>
        <v>110</v>
      </c>
      <c r="C111" s="5">
        <f>C110+($E$3*($F$27/31))</f>
        <v>908.41935483870986</v>
      </c>
    </row>
    <row r="112" spans="1:3" x14ac:dyDescent="0.3">
      <c r="A112" s="3">
        <v>42249</v>
      </c>
      <c r="B112" s="1">
        <f t="shared" si="4"/>
        <v>111</v>
      </c>
      <c r="C112" s="5">
        <f t="shared" ref="C112:C140" si="6">C111+($E$3*($F$27/31))</f>
        <v>909.63870967741957</v>
      </c>
    </row>
    <row r="113" spans="1:3" x14ac:dyDescent="0.3">
      <c r="A113" s="3">
        <v>42250</v>
      </c>
      <c r="B113" s="1">
        <f t="shared" si="4"/>
        <v>112</v>
      </c>
      <c r="C113" s="5">
        <f t="shared" si="6"/>
        <v>910.85806451612928</v>
      </c>
    </row>
    <row r="114" spans="1:3" x14ac:dyDescent="0.3">
      <c r="A114" s="3">
        <v>42251</v>
      </c>
      <c r="B114" s="1">
        <f t="shared" si="4"/>
        <v>113</v>
      </c>
      <c r="C114" s="5">
        <f t="shared" si="6"/>
        <v>912.07741935483898</v>
      </c>
    </row>
    <row r="115" spans="1:3" x14ac:dyDescent="0.3">
      <c r="A115" s="3">
        <v>42252</v>
      </c>
      <c r="B115" s="1">
        <f t="shared" si="4"/>
        <v>114</v>
      </c>
      <c r="C115" s="5">
        <f t="shared" si="6"/>
        <v>913.29677419354869</v>
      </c>
    </row>
    <row r="116" spans="1:3" x14ac:dyDescent="0.3">
      <c r="A116" s="3">
        <v>42253</v>
      </c>
      <c r="B116" s="1">
        <f t="shared" si="4"/>
        <v>115</v>
      </c>
      <c r="C116" s="5">
        <f t="shared" si="6"/>
        <v>914.51612903225839</v>
      </c>
    </row>
    <row r="117" spans="1:3" x14ac:dyDescent="0.3">
      <c r="A117" s="3">
        <v>42254</v>
      </c>
      <c r="B117" s="1">
        <f t="shared" si="4"/>
        <v>116</v>
      </c>
      <c r="C117" s="5">
        <f t="shared" si="6"/>
        <v>915.7354838709681</v>
      </c>
    </row>
    <row r="118" spans="1:3" x14ac:dyDescent="0.3">
      <c r="A118" s="3">
        <v>42255</v>
      </c>
      <c r="B118" s="1">
        <f t="shared" si="4"/>
        <v>117</v>
      </c>
      <c r="C118" s="5">
        <f t="shared" si="6"/>
        <v>916.9548387096778</v>
      </c>
    </row>
    <row r="119" spans="1:3" x14ac:dyDescent="0.3">
      <c r="A119" s="3">
        <v>42256</v>
      </c>
      <c r="B119" s="1">
        <f t="shared" si="4"/>
        <v>118</v>
      </c>
      <c r="C119" s="5">
        <f t="shared" si="6"/>
        <v>918.17419354838751</v>
      </c>
    </row>
    <row r="120" spans="1:3" x14ac:dyDescent="0.3">
      <c r="A120" s="3">
        <v>42257</v>
      </c>
      <c r="B120" s="1">
        <f t="shared" si="4"/>
        <v>119</v>
      </c>
      <c r="C120" s="5">
        <f t="shared" si="6"/>
        <v>919.39354838709721</v>
      </c>
    </row>
    <row r="121" spans="1:3" x14ac:dyDescent="0.3">
      <c r="A121" s="3">
        <v>42258</v>
      </c>
      <c r="B121" s="1">
        <f t="shared" si="4"/>
        <v>120</v>
      </c>
      <c r="C121" s="5">
        <f t="shared" si="6"/>
        <v>920.61290322580692</v>
      </c>
    </row>
    <row r="122" spans="1:3" x14ac:dyDescent="0.3">
      <c r="A122" s="3">
        <v>42259</v>
      </c>
      <c r="B122" s="1">
        <f t="shared" si="4"/>
        <v>121</v>
      </c>
      <c r="C122" s="5">
        <f t="shared" si="6"/>
        <v>921.83225806451662</v>
      </c>
    </row>
    <row r="123" spans="1:3" x14ac:dyDescent="0.3">
      <c r="A123" s="3">
        <v>42260</v>
      </c>
      <c r="B123" s="1">
        <f t="shared" si="4"/>
        <v>122</v>
      </c>
      <c r="C123" s="5">
        <f t="shared" si="6"/>
        <v>923.05161290322633</v>
      </c>
    </row>
    <row r="124" spans="1:3" x14ac:dyDescent="0.3">
      <c r="A124" s="3">
        <v>42261</v>
      </c>
      <c r="B124" s="1">
        <f t="shared" si="4"/>
        <v>123</v>
      </c>
      <c r="C124" s="5">
        <f t="shared" si="6"/>
        <v>924.27096774193603</v>
      </c>
    </row>
    <row r="125" spans="1:3" x14ac:dyDescent="0.3">
      <c r="A125" s="3">
        <v>42262</v>
      </c>
      <c r="B125" s="1">
        <f t="shared" si="4"/>
        <v>124</v>
      </c>
      <c r="C125" s="5">
        <f t="shared" si="6"/>
        <v>925.49032258064574</v>
      </c>
    </row>
    <row r="126" spans="1:3" x14ac:dyDescent="0.3">
      <c r="A126" s="3">
        <v>42263</v>
      </c>
      <c r="B126" s="1">
        <f t="shared" si="4"/>
        <v>125</v>
      </c>
      <c r="C126" s="5">
        <f t="shared" si="6"/>
        <v>926.70967741935544</v>
      </c>
    </row>
    <row r="127" spans="1:3" x14ac:dyDescent="0.3">
      <c r="A127" s="3">
        <v>42264</v>
      </c>
      <c r="B127" s="1">
        <f t="shared" si="4"/>
        <v>126</v>
      </c>
      <c r="C127" s="5">
        <f t="shared" si="6"/>
        <v>927.92903225806515</v>
      </c>
    </row>
    <row r="128" spans="1:3" x14ac:dyDescent="0.3">
      <c r="A128" s="3">
        <v>42265</v>
      </c>
      <c r="B128" s="1">
        <f t="shared" si="4"/>
        <v>127</v>
      </c>
      <c r="C128" s="5">
        <f t="shared" si="6"/>
        <v>929.14838709677485</v>
      </c>
    </row>
    <row r="129" spans="1:3" x14ac:dyDescent="0.3">
      <c r="A129" s="3">
        <v>42266</v>
      </c>
      <c r="B129" s="1">
        <f t="shared" si="4"/>
        <v>128</v>
      </c>
      <c r="C129" s="5">
        <f t="shared" si="6"/>
        <v>930.36774193548456</v>
      </c>
    </row>
    <row r="130" spans="1:3" x14ac:dyDescent="0.3">
      <c r="A130" s="3">
        <v>42267</v>
      </c>
      <c r="B130" s="1">
        <f t="shared" si="4"/>
        <v>129</v>
      </c>
      <c r="C130" s="5">
        <f t="shared" si="6"/>
        <v>931.58709677419426</v>
      </c>
    </row>
    <row r="131" spans="1:3" x14ac:dyDescent="0.3">
      <c r="A131" s="3">
        <v>42268</v>
      </c>
      <c r="B131" s="1">
        <f t="shared" si="4"/>
        <v>130</v>
      </c>
      <c r="C131" s="5">
        <f t="shared" si="6"/>
        <v>932.80645161290397</v>
      </c>
    </row>
    <row r="132" spans="1:3" x14ac:dyDescent="0.3">
      <c r="A132" s="3">
        <v>42269</v>
      </c>
      <c r="B132" s="1">
        <f t="shared" ref="B132:B141" si="7">B131+1</f>
        <v>131</v>
      </c>
      <c r="C132" s="5">
        <f t="shared" si="6"/>
        <v>934.02580645161368</v>
      </c>
    </row>
    <row r="133" spans="1:3" x14ac:dyDescent="0.3">
      <c r="A133" s="3">
        <v>42270</v>
      </c>
      <c r="B133" s="1">
        <f t="shared" si="7"/>
        <v>132</v>
      </c>
      <c r="C133" s="5">
        <f t="shared" si="6"/>
        <v>935.24516129032338</v>
      </c>
    </row>
    <row r="134" spans="1:3" x14ac:dyDescent="0.3">
      <c r="A134" s="3">
        <v>42271</v>
      </c>
      <c r="B134" s="1">
        <f t="shared" si="7"/>
        <v>133</v>
      </c>
      <c r="C134" s="5">
        <f t="shared" si="6"/>
        <v>936.46451612903309</v>
      </c>
    </row>
    <row r="135" spans="1:3" x14ac:dyDescent="0.3">
      <c r="A135" s="3">
        <v>42272</v>
      </c>
      <c r="B135" s="1">
        <f t="shared" si="7"/>
        <v>134</v>
      </c>
      <c r="C135" s="5">
        <f t="shared" si="6"/>
        <v>937.68387096774279</v>
      </c>
    </row>
    <row r="136" spans="1:3" x14ac:dyDescent="0.3">
      <c r="A136" s="3">
        <v>42273</v>
      </c>
      <c r="B136" s="1">
        <f t="shared" si="7"/>
        <v>135</v>
      </c>
      <c r="C136" s="5">
        <f t="shared" si="6"/>
        <v>938.9032258064525</v>
      </c>
    </row>
    <row r="137" spans="1:3" x14ac:dyDescent="0.3">
      <c r="A137" s="3">
        <v>42274</v>
      </c>
      <c r="B137" s="1">
        <f t="shared" si="7"/>
        <v>136</v>
      </c>
      <c r="C137" s="5">
        <f t="shared" si="6"/>
        <v>940.1225806451622</v>
      </c>
    </row>
    <row r="138" spans="1:3" x14ac:dyDescent="0.3">
      <c r="A138" s="3">
        <v>42275</v>
      </c>
      <c r="B138" s="1">
        <f t="shared" si="7"/>
        <v>137</v>
      </c>
      <c r="C138" s="5">
        <f t="shared" si="6"/>
        <v>941.34193548387191</v>
      </c>
    </row>
    <row r="139" spans="1:3" x14ac:dyDescent="0.3">
      <c r="A139" s="3">
        <v>42276</v>
      </c>
      <c r="B139" s="1">
        <f t="shared" si="7"/>
        <v>138</v>
      </c>
      <c r="C139" s="5">
        <f t="shared" si="6"/>
        <v>942.56129032258161</v>
      </c>
    </row>
    <row r="140" spans="1:3" x14ac:dyDescent="0.3">
      <c r="A140" s="3">
        <v>42277</v>
      </c>
      <c r="B140" s="1">
        <f t="shared" si="7"/>
        <v>139</v>
      </c>
      <c r="C140" s="5">
        <f t="shared" si="6"/>
        <v>943.78064516129132</v>
      </c>
    </row>
    <row r="141" spans="1:3" x14ac:dyDescent="0.3">
      <c r="A141" s="3">
        <v>42278</v>
      </c>
      <c r="B141" s="1">
        <f t="shared" si="7"/>
        <v>140</v>
      </c>
      <c r="C141" s="5">
        <f>C140+($E$3*($F$27/31))</f>
        <v>945.00000000000102</v>
      </c>
    </row>
    <row r="142" spans="1:3" x14ac:dyDescent="0.3">
      <c r="A142" s="3"/>
    </row>
    <row r="143" spans="1:3" x14ac:dyDescent="0.3">
      <c r="A143" s="3"/>
    </row>
    <row r="144" spans="1:3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E4" sqref="E4"/>
    </sheetView>
  </sheetViews>
  <sheetFormatPr defaultRowHeight="14.4" x14ac:dyDescent="0.3"/>
  <cols>
    <col min="1" max="1" width="12.44140625" style="1" customWidth="1"/>
    <col min="2" max="2" width="9.109375" style="1"/>
    <col min="3" max="3" width="10.33203125" style="5" customWidth="1"/>
    <col min="5" max="5" width="12.33203125" customWidth="1"/>
  </cols>
  <sheetData>
    <row r="1" spans="1:8" ht="57.6" x14ac:dyDescent="0.3">
      <c r="A1" s="8" t="s">
        <v>48</v>
      </c>
      <c r="B1" s="8" t="s">
        <v>49</v>
      </c>
      <c r="C1" s="10" t="s">
        <v>51</v>
      </c>
      <c r="D1" s="9"/>
      <c r="E1" s="9"/>
      <c r="F1" s="9"/>
      <c r="G1" s="9"/>
    </row>
    <row r="2" spans="1:8" x14ac:dyDescent="0.3">
      <c r="A2" s="3">
        <v>42139</v>
      </c>
      <c r="B2" s="1">
        <v>1</v>
      </c>
      <c r="C2" s="5">
        <f>$E$3*($H$13 + $H$14 + (15/31)*$H$15)</f>
        <v>152.12903225806451</v>
      </c>
      <c r="E2" t="s">
        <v>122</v>
      </c>
    </row>
    <row r="3" spans="1:8" x14ac:dyDescent="0.3">
      <c r="A3" s="3">
        <v>42140</v>
      </c>
      <c r="B3" s="1">
        <f>B2+1</f>
        <v>2</v>
      </c>
      <c r="C3" s="5">
        <f>C2+($E$3*($H$15/31))</f>
        <v>157.47096774193548</v>
      </c>
      <c r="E3">
        <v>720</v>
      </c>
    </row>
    <row r="4" spans="1:8" x14ac:dyDescent="0.3">
      <c r="A4" s="3">
        <v>42141</v>
      </c>
      <c r="B4" s="1">
        <f t="shared" ref="B4:B67" si="0">B3+1</f>
        <v>3</v>
      </c>
      <c r="C4" s="5">
        <f t="shared" ref="C4:C18" si="1">C3+($E$3*($H$15/31))</f>
        <v>162.81290322580645</v>
      </c>
    </row>
    <row r="5" spans="1:8" x14ac:dyDescent="0.3">
      <c r="A5" s="3">
        <v>42142</v>
      </c>
      <c r="B5" s="1">
        <f t="shared" si="0"/>
        <v>4</v>
      </c>
      <c r="C5" s="5">
        <f t="shared" si="1"/>
        <v>168.15483870967742</v>
      </c>
    </row>
    <row r="6" spans="1:8" x14ac:dyDescent="0.3">
      <c r="A6" s="3">
        <v>42143</v>
      </c>
      <c r="B6" s="1">
        <f t="shared" si="0"/>
        <v>5</v>
      </c>
      <c r="C6" s="5">
        <f t="shared" si="1"/>
        <v>173.49677419354839</v>
      </c>
    </row>
    <row r="7" spans="1:8" x14ac:dyDescent="0.3">
      <c r="A7" s="3">
        <v>42144</v>
      </c>
      <c r="B7" s="1">
        <f t="shared" si="0"/>
        <v>6</v>
      </c>
      <c r="C7" s="5">
        <f t="shared" si="1"/>
        <v>178.83870967741936</v>
      </c>
    </row>
    <row r="8" spans="1:8" x14ac:dyDescent="0.3">
      <c r="A8" s="3">
        <v>42145</v>
      </c>
      <c r="B8" s="1">
        <f t="shared" si="0"/>
        <v>7</v>
      </c>
      <c r="C8" s="5">
        <f t="shared" si="1"/>
        <v>184.18064516129033</v>
      </c>
    </row>
    <row r="9" spans="1:8" x14ac:dyDescent="0.3">
      <c r="A9" s="3">
        <v>42146</v>
      </c>
      <c r="B9" s="1">
        <f t="shared" si="0"/>
        <v>8</v>
      </c>
      <c r="C9" s="5">
        <f t="shared" si="1"/>
        <v>189.5225806451613</v>
      </c>
    </row>
    <row r="10" spans="1:8" x14ac:dyDescent="0.3">
      <c r="A10" s="3">
        <v>42147</v>
      </c>
      <c r="B10" s="1">
        <f t="shared" si="0"/>
        <v>9</v>
      </c>
      <c r="C10" s="5">
        <f t="shared" si="1"/>
        <v>194.86451612903227</v>
      </c>
      <c r="E10" t="s">
        <v>89</v>
      </c>
      <c r="F10" t="s">
        <v>87</v>
      </c>
      <c r="G10" t="s">
        <v>88</v>
      </c>
      <c r="H10" t="s">
        <v>92</v>
      </c>
    </row>
    <row r="11" spans="1:8" x14ac:dyDescent="0.3">
      <c r="A11" s="3">
        <v>42148</v>
      </c>
      <c r="B11" s="1">
        <f t="shared" si="0"/>
        <v>10</v>
      </c>
      <c r="C11" s="5">
        <f t="shared" si="1"/>
        <v>200.20645161290324</v>
      </c>
      <c r="E11" t="s">
        <v>52</v>
      </c>
      <c r="F11">
        <v>0</v>
      </c>
      <c r="G11">
        <v>0</v>
      </c>
      <c r="H11">
        <f>AVERAGE(F11:G11)</f>
        <v>0</v>
      </c>
    </row>
    <row r="12" spans="1:8" x14ac:dyDescent="0.3">
      <c r="A12" s="3">
        <v>42149</v>
      </c>
      <c r="B12" s="1">
        <f t="shared" si="0"/>
        <v>11</v>
      </c>
      <c r="C12" s="5">
        <f t="shared" si="1"/>
        <v>205.54838709677421</v>
      </c>
      <c r="E12" t="s">
        <v>53</v>
      </c>
      <c r="F12">
        <v>0</v>
      </c>
      <c r="G12">
        <v>0</v>
      </c>
      <c r="H12">
        <f t="shared" ref="H12:H22" si="2">AVERAGE(F12:G12)</f>
        <v>0</v>
      </c>
    </row>
    <row r="13" spans="1:8" x14ac:dyDescent="0.3">
      <c r="A13" s="3">
        <v>42150</v>
      </c>
      <c r="B13" s="1">
        <f t="shared" si="0"/>
        <v>12</v>
      </c>
      <c r="C13" s="5">
        <f t="shared" si="1"/>
        <v>210.89032258064518</v>
      </c>
      <c r="E13" t="s">
        <v>54</v>
      </c>
      <c r="F13">
        <v>0.05</v>
      </c>
      <c r="G13">
        <v>0</v>
      </c>
      <c r="H13">
        <f t="shared" si="2"/>
        <v>2.5000000000000001E-2</v>
      </c>
    </row>
    <row r="14" spans="1:8" x14ac:dyDescent="0.3">
      <c r="A14" s="3">
        <v>42151</v>
      </c>
      <c r="B14" s="1">
        <f t="shared" si="0"/>
        <v>13</v>
      </c>
      <c r="C14" s="5">
        <f t="shared" si="1"/>
        <v>216.23225806451615</v>
      </c>
      <c r="E14" t="s">
        <v>55</v>
      </c>
      <c r="F14">
        <v>0.1</v>
      </c>
      <c r="G14">
        <v>0.05</v>
      </c>
      <c r="H14">
        <f t="shared" si="2"/>
        <v>7.5000000000000011E-2</v>
      </c>
    </row>
    <row r="15" spans="1:8" x14ac:dyDescent="0.3">
      <c r="A15" s="3">
        <v>42152</v>
      </c>
      <c r="B15" s="1">
        <f t="shared" si="0"/>
        <v>14</v>
      </c>
      <c r="C15" s="5">
        <f t="shared" si="1"/>
        <v>221.57419354838711</v>
      </c>
      <c r="E15" t="s">
        <v>56</v>
      </c>
      <c r="F15">
        <v>0.28000000000000003</v>
      </c>
      <c r="G15">
        <v>0.18</v>
      </c>
      <c r="H15">
        <f t="shared" si="2"/>
        <v>0.23</v>
      </c>
    </row>
    <row r="16" spans="1:8" x14ac:dyDescent="0.3">
      <c r="A16" s="3">
        <v>42153</v>
      </c>
      <c r="B16" s="1">
        <f t="shared" si="0"/>
        <v>15</v>
      </c>
      <c r="C16" s="5">
        <f t="shared" si="1"/>
        <v>226.91612903225808</v>
      </c>
      <c r="E16" t="s">
        <v>57</v>
      </c>
      <c r="F16">
        <v>0.35</v>
      </c>
      <c r="G16">
        <v>0.48</v>
      </c>
      <c r="H16">
        <f t="shared" si="2"/>
        <v>0.41499999999999998</v>
      </c>
    </row>
    <row r="17" spans="1:8" x14ac:dyDescent="0.3">
      <c r="A17" s="3">
        <v>42154</v>
      </c>
      <c r="B17" s="1">
        <f t="shared" si="0"/>
        <v>16</v>
      </c>
      <c r="C17" s="5">
        <f t="shared" si="1"/>
        <v>232.25806451612905</v>
      </c>
      <c r="E17" t="s">
        <v>58</v>
      </c>
      <c r="F17">
        <v>0.1</v>
      </c>
      <c r="G17">
        <v>0.17</v>
      </c>
      <c r="H17">
        <f t="shared" si="2"/>
        <v>0.13500000000000001</v>
      </c>
    </row>
    <row r="18" spans="1:8" x14ac:dyDescent="0.3">
      <c r="A18" s="3">
        <v>42155</v>
      </c>
      <c r="B18" s="1">
        <f t="shared" si="0"/>
        <v>17</v>
      </c>
      <c r="C18" s="5">
        <f t="shared" si="1"/>
        <v>237.60000000000002</v>
      </c>
      <c r="E18" t="s">
        <v>59</v>
      </c>
      <c r="F18">
        <v>0.08</v>
      </c>
      <c r="G18">
        <v>0.12</v>
      </c>
      <c r="H18">
        <f t="shared" si="2"/>
        <v>0.1</v>
      </c>
    </row>
    <row r="19" spans="1:8" x14ac:dyDescent="0.3">
      <c r="A19" s="3">
        <v>42156</v>
      </c>
      <c r="B19" s="1">
        <f t="shared" si="0"/>
        <v>18</v>
      </c>
      <c r="C19" s="5">
        <f>C18+($E$3*($H$16/30))</f>
        <v>247.56000000000003</v>
      </c>
      <c r="E19" t="s">
        <v>60</v>
      </c>
      <c r="F19">
        <v>0.04</v>
      </c>
      <c r="G19">
        <v>0</v>
      </c>
      <c r="H19">
        <f t="shared" si="2"/>
        <v>0.02</v>
      </c>
    </row>
    <row r="20" spans="1:8" x14ac:dyDescent="0.3">
      <c r="A20" s="3">
        <v>42157</v>
      </c>
      <c r="B20" s="1">
        <f t="shared" si="0"/>
        <v>19</v>
      </c>
      <c r="C20" s="5">
        <f t="shared" ref="C20:C48" si="3">C19+($E$3*($H$16/30))</f>
        <v>257.52000000000004</v>
      </c>
      <c r="E20" t="s">
        <v>61</v>
      </c>
      <c r="F20">
        <v>0</v>
      </c>
      <c r="G20">
        <v>0</v>
      </c>
      <c r="H20">
        <f t="shared" si="2"/>
        <v>0</v>
      </c>
    </row>
    <row r="21" spans="1:8" x14ac:dyDescent="0.3">
      <c r="A21" s="3">
        <v>42158</v>
      </c>
      <c r="B21" s="1">
        <f t="shared" si="0"/>
        <v>20</v>
      </c>
      <c r="C21" s="5">
        <f t="shared" si="3"/>
        <v>267.48</v>
      </c>
      <c r="E21" t="s">
        <v>62</v>
      </c>
      <c r="F21">
        <v>0</v>
      </c>
      <c r="G21">
        <v>0</v>
      </c>
      <c r="H21">
        <f t="shared" si="2"/>
        <v>0</v>
      </c>
    </row>
    <row r="22" spans="1:8" x14ac:dyDescent="0.3">
      <c r="A22" s="3">
        <v>42159</v>
      </c>
      <c r="B22" s="1">
        <f t="shared" si="0"/>
        <v>21</v>
      </c>
      <c r="C22" s="5">
        <f t="shared" si="3"/>
        <v>277.44</v>
      </c>
      <c r="E22" t="s">
        <v>63</v>
      </c>
      <c r="F22">
        <v>0</v>
      </c>
      <c r="G22">
        <v>0</v>
      </c>
      <c r="H22">
        <f t="shared" si="2"/>
        <v>0</v>
      </c>
    </row>
    <row r="23" spans="1:8" x14ac:dyDescent="0.3">
      <c r="A23" s="3">
        <v>42160</v>
      </c>
      <c r="B23" s="1">
        <f t="shared" si="0"/>
        <v>22</v>
      </c>
      <c r="C23" s="5">
        <f t="shared" si="3"/>
        <v>287.39999999999998</v>
      </c>
      <c r="G23">
        <f>SUM(G13:G22)</f>
        <v>1</v>
      </c>
    </row>
    <row r="24" spans="1:8" x14ac:dyDescent="0.3">
      <c r="A24" s="3">
        <v>42161</v>
      </c>
      <c r="B24" s="1">
        <f t="shared" si="0"/>
        <v>23</v>
      </c>
      <c r="C24" s="5">
        <f t="shared" si="3"/>
        <v>297.35999999999996</v>
      </c>
    </row>
    <row r="25" spans="1:8" x14ac:dyDescent="0.3">
      <c r="A25" s="3">
        <v>42162</v>
      </c>
      <c r="B25" s="1">
        <f t="shared" si="0"/>
        <v>24</v>
      </c>
      <c r="C25" s="5">
        <f t="shared" si="3"/>
        <v>307.31999999999994</v>
      </c>
    </row>
    <row r="26" spans="1:8" x14ac:dyDescent="0.3">
      <c r="A26" s="3">
        <v>42163</v>
      </c>
      <c r="B26" s="1">
        <f t="shared" si="0"/>
        <v>25</v>
      </c>
      <c r="C26" s="5">
        <f t="shared" si="3"/>
        <v>317.27999999999992</v>
      </c>
    </row>
    <row r="27" spans="1:8" x14ac:dyDescent="0.3">
      <c r="A27" s="3">
        <v>42164</v>
      </c>
      <c r="B27" s="1">
        <f t="shared" si="0"/>
        <v>26</v>
      </c>
      <c r="C27" s="5">
        <f t="shared" si="3"/>
        <v>327.2399999999999</v>
      </c>
    </row>
    <row r="28" spans="1:8" x14ac:dyDescent="0.3">
      <c r="A28" s="3">
        <v>42165</v>
      </c>
      <c r="B28" s="1">
        <f t="shared" si="0"/>
        <v>27</v>
      </c>
      <c r="C28" s="5">
        <f t="shared" si="3"/>
        <v>337.19999999999987</v>
      </c>
    </row>
    <row r="29" spans="1:8" x14ac:dyDescent="0.3">
      <c r="A29" s="3">
        <v>42166</v>
      </c>
      <c r="B29" s="1">
        <f t="shared" si="0"/>
        <v>28</v>
      </c>
      <c r="C29" s="5">
        <f t="shared" si="3"/>
        <v>347.15999999999985</v>
      </c>
    </row>
    <row r="30" spans="1:8" x14ac:dyDescent="0.3">
      <c r="A30" s="3">
        <v>42167</v>
      </c>
      <c r="B30" s="1">
        <f t="shared" si="0"/>
        <v>29</v>
      </c>
      <c r="C30" s="5">
        <f t="shared" si="3"/>
        <v>357.11999999999983</v>
      </c>
    </row>
    <row r="31" spans="1:8" x14ac:dyDescent="0.3">
      <c r="A31" s="3">
        <v>42168</v>
      </c>
      <c r="B31" s="1">
        <f t="shared" si="0"/>
        <v>30</v>
      </c>
      <c r="C31" s="5">
        <f t="shared" si="3"/>
        <v>367.07999999999981</v>
      </c>
    </row>
    <row r="32" spans="1:8" x14ac:dyDescent="0.3">
      <c r="A32" s="3">
        <v>42169</v>
      </c>
      <c r="B32" s="1">
        <f t="shared" si="0"/>
        <v>31</v>
      </c>
      <c r="C32" s="5">
        <f t="shared" si="3"/>
        <v>377.03999999999979</v>
      </c>
    </row>
    <row r="33" spans="1:3" x14ac:dyDescent="0.3">
      <c r="A33" s="3">
        <v>42170</v>
      </c>
      <c r="B33" s="1">
        <f t="shared" si="0"/>
        <v>32</v>
      </c>
      <c r="C33" s="5">
        <f t="shared" si="3"/>
        <v>386.99999999999977</v>
      </c>
    </row>
    <row r="34" spans="1:3" x14ac:dyDescent="0.3">
      <c r="A34" s="3">
        <v>42171</v>
      </c>
      <c r="B34" s="1">
        <f t="shared" si="0"/>
        <v>33</v>
      </c>
      <c r="C34" s="5">
        <f t="shared" si="3"/>
        <v>396.95999999999975</v>
      </c>
    </row>
    <row r="35" spans="1:3" x14ac:dyDescent="0.3">
      <c r="A35" s="3">
        <v>42172</v>
      </c>
      <c r="B35" s="1">
        <f t="shared" si="0"/>
        <v>34</v>
      </c>
      <c r="C35" s="5">
        <f t="shared" si="3"/>
        <v>406.91999999999973</v>
      </c>
    </row>
    <row r="36" spans="1:3" x14ac:dyDescent="0.3">
      <c r="A36" s="3">
        <v>42173</v>
      </c>
      <c r="B36" s="1">
        <f t="shared" si="0"/>
        <v>35</v>
      </c>
      <c r="C36" s="5">
        <f t="shared" si="3"/>
        <v>416.87999999999971</v>
      </c>
    </row>
    <row r="37" spans="1:3" x14ac:dyDescent="0.3">
      <c r="A37" s="3">
        <v>42174</v>
      </c>
      <c r="B37" s="1">
        <f t="shared" si="0"/>
        <v>36</v>
      </c>
      <c r="C37" s="5">
        <f t="shared" si="3"/>
        <v>426.83999999999969</v>
      </c>
    </row>
    <row r="38" spans="1:3" x14ac:dyDescent="0.3">
      <c r="A38" s="3">
        <v>42175</v>
      </c>
      <c r="B38" s="1">
        <f t="shared" si="0"/>
        <v>37</v>
      </c>
      <c r="C38" s="5">
        <f t="shared" si="3"/>
        <v>436.79999999999967</v>
      </c>
    </row>
    <row r="39" spans="1:3" x14ac:dyDescent="0.3">
      <c r="A39" s="3">
        <v>42176</v>
      </c>
      <c r="B39" s="1">
        <f t="shared" si="0"/>
        <v>38</v>
      </c>
      <c r="C39" s="5">
        <f t="shared" si="3"/>
        <v>446.75999999999965</v>
      </c>
    </row>
    <row r="40" spans="1:3" x14ac:dyDescent="0.3">
      <c r="A40" s="3">
        <v>42177</v>
      </c>
      <c r="B40" s="1">
        <f t="shared" si="0"/>
        <v>39</v>
      </c>
      <c r="C40" s="5">
        <f t="shared" si="3"/>
        <v>456.71999999999963</v>
      </c>
    </row>
    <row r="41" spans="1:3" x14ac:dyDescent="0.3">
      <c r="A41" s="3">
        <v>42178</v>
      </c>
      <c r="B41" s="1">
        <f t="shared" si="0"/>
        <v>40</v>
      </c>
      <c r="C41" s="5">
        <f t="shared" si="3"/>
        <v>466.67999999999961</v>
      </c>
    </row>
    <row r="42" spans="1:3" x14ac:dyDescent="0.3">
      <c r="A42" s="3">
        <v>42179</v>
      </c>
      <c r="B42" s="1">
        <f t="shared" si="0"/>
        <v>41</v>
      </c>
      <c r="C42" s="5">
        <f t="shared" si="3"/>
        <v>476.63999999999959</v>
      </c>
    </row>
    <row r="43" spans="1:3" x14ac:dyDescent="0.3">
      <c r="A43" s="3">
        <v>42180</v>
      </c>
      <c r="B43" s="1">
        <f t="shared" si="0"/>
        <v>42</v>
      </c>
      <c r="C43" s="5">
        <f t="shared" si="3"/>
        <v>486.59999999999957</v>
      </c>
    </row>
    <row r="44" spans="1:3" x14ac:dyDescent="0.3">
      <c r="A44" s="3">
        <v>42181</v>
      </c>
      <c r="B44" s="1">
        <f t="shared" si="0"/>
        <v>43</v>
      </c>
      <c r="C44" s="5">
        <f t="shared" si="3"/>
        <v>496.55999999999955</v>
      </c>
    </row>
    <row r="45" spans="1:3" x14ac:dyDescent="0.3">
      <c r="A45" s="3">
        <v>42182</v>
      </c>
      <c r="B45" s="1">
        <f t="shared" si="0"/>
        <v>44</v>
      </c>
      <c r="C45" s="5">
        <f t="shared" si="3"/>
        <v>506.51999999999953</v>
      </c>
    </row>
    <row r="46" spans="1:3" x14ac:dyDescent="0.3">
      <c r="A46" s="3">
        <v>42183</v>
      </c>
      <c r="B46" s="1">
        <f t="shared" si="0"/>
        <v>45</v>
      </c>
      <c r="C46" s="5">
        <f t="shared" si="3"/>
        <v>516.47999999999956</v>
      </c>
    </row>
    <row r="47" spans="1:3" x14ac:dyDescent="0.3">
      <c r="A47" s="3">
        <v>42184</v>
      </c>
      <c r="B47" s="1">
        <f t="shared" si="0"/>
        <v>46</v>
      </c>
      <c r="C47" s="5">
        <f t="shared" si="3"/>
        <v>526.4399999999996</v>
      </c>
    </row>
    <row r="48" spans="1:3" x14ac:dyDescent="0.3">
      <c r="A48" s="3">
        <v>42185</v>
      </c>
      <c r="B48" s="1">
        <f t="shared" si="0"/>
        <v>47</v>
      </c>
      <c r="C48" s="5">
        <f t="shared" si="3"/>
        <v>536.39999999999964</v>
      </c>
    </row>
    <row r="49" spans="1:3" x14ac:dyDescent="0.3">
      <c r="A49" s="3">
        <v>42186</v>
      </c>
      <c r="B49" s="1">
        <f t="shared" si="0"/>
        <v>48</v>
      </c>
      <c r="C49" s="5">
        <f>C48+($E$3*($H$17/31))</f>
        <v>539.53548387096737</v>
      </c>
    </row>
    <row r="50" spans="1:3" x14ac:dyDescent="0.3">
      <c r="A50" s="3">
        <v>42187</v>
      </c>
      <c r="B50" s="1">
        <f t="shared" si="0"/>
        <v>49</v>
      </c>
      <c r="C50" s="5">
        <f t="shared" ref="C50:C79" si="4">C49+($E$3*($H$17/31))</f>
        <v>542.6709677419351</v>
      </c>
    </row>
    <row r="51" spans="1:3" x14ac:dyDescent="0.3">
      <c r="A51" s="3">
        <v>42188</v>
      </c>
      <c r="B51" s="1">
        <f t="shared" si="0"/>
        <v>50</v>
      </c>
      <c r="C51" s="5">
        <f t="shared" si="4"/>
        <v>545.80645161290283</v>
      </c>
    </row>
    <row r="52" spans="1:3" x14ac:dyDescent="0.3">
      <c r="A52" s="3">
        <v>42189</v>
      </c>
      <c r="B52" s="1">
        <f t="shared" si="0"/>
        <v>51</v>
      </c>
      <c r="C52" s="5">
        <f t="shared" si="4"/>
        <v>548.94193548387057</v>
      </c>
    </row>
    <row r="53" spans="1:3" x14ac:dyDescent="0.3">
      <c r="A53" s="3">
        <v>42190</v>
      </c>
      <c r="B53" s="1">
        <f t="shared" si="0"/>
        <v>52</v>
      </c>
      <c r="C53" s="5">
        <f t="shared" si="4"/>
        <v>552.0774193548383</v>
      </c>
    </row>
    <row r="54" spans="1:3" x14ac:dyDescent="0.3">
      <c r="A54" s="3">
        <v>42191</v>
      </c>
      <c r="B54" s="1">
        <f t="shared" si="0"/>
        <v>53</v>
      </c>
      <c r="C54" s="5">
        <f t="shared" si="4"/>
        <v>555.21290322580603</v>
      </c>
    </row>
    <row r="55" spans="1:3" x14ac:dyDescent="0.3">
      <c r="A55" s="3">
        <v>42192</v>
      </c>
      <c r="B55" s="1">
        <f t="shared" si="0"/>
        <v>54</v>
      </c>
      <c r="C55" s="5">
        <f t="shared" si="4"/>
        <v>558.34838709677376</v>
      </c>
    </row>
    <row r="56" spans="1:3" x14ac:dyDescent="0.3">
      <c r="A56" s="3">
        <v>42193</v>
      </c>
      <c r="B56" s="1">
        <f t="shared" si="0"/>
        <v>55</v>
      </c>
      <c r="C56" s="5">
        <f t="shared" si="4"/>
        <v>561.4838709677415</v>
      </c>
    </row>
    <row r="57" spans="1:3" x14ac:dyDescent="0.3">
      <c r="A57" s="3">
        <v>42194</v>
      </c>
      <c r="B57" s="1">
        <f t="shared" si="0"/>
        <v>56</v>
      </c>
      <c r="C57" s="5">
        <f t="shared" si="4"/>
        <v>564.61935483870923</v>
      </c>
    </row>
    <row r="58" spans="1:3" x14ac:dyDescent="0.3">
      <c r="A58" s="3">
        <v>42195</v>
      </c>
      <c r="B58" s="1">
        <f t="shared" si="0"/>
        <v>57</v>
      </c>
      <c r="C58" s="5">
        <f t="shared" si="4"/>
        <v>567.75483870967696</v>
      </c>
    </row>
    <row r="59" spans="1:3" x14ac:dyDescent="0.3">
      <c r="A59" s="3">
        <v>42196</v>
      </c>
      <c r="B59" s="1">
        <f t="shared" si="0"/>
        <v>58</v>
      </c>
      <c r="C59" s="5">
        <f t="shared" si="4"/>
        <v>570.89032258064469</v>
      </c>
    </row>
    <row r="60" spans="1:3" x14ac:dyDescent="0.3">
      <c r="A60" s="3">
        <v>42197</v>
      </c>
      <c r="B60" s="1">
        <f t="shared" si="0"/>
        <v>59</v>
      </c>
      <c r="C60" s="5">
        <f t="shared" si="4"/>
        <v>574.02580645161243</v>
      </c>
    </row>
    <row r="61" spans="1:3" x14ac:dyDescent="0.3">
      <c r="A61" s="3">
        <v>42198</v>
      </c>
      <c r="B61" s="1">
        <f t="shared" si="0"/>
        <v>60</v>
      </c>
      <c r="C61" s="5">
        <f t="shared" si="4"/>
        <v>577.16129032258016</v>
      </c>
    </row>
    <row r="62" spans="1:3" x14ac:dyDescent="0.3">
      <c r="A62" s="3">
        <v>42199</v>
      </c>
      <c r="B62" s="1">
        <f t="shared" si="0"/>
        <v>61</v>
      </c>
      <c r="C62" s="5">
        <f t="shared" si="4"/>
        <v>580.29677419354789</v>
      </c>
    </row>
    <row r="63" spans="1:3" x14ac:dyDescent="0.3">
      <c r="A63" s="3">
        <v>42200</v>
      </c>
      <c r="B63" s="1">
        <f t="shared" si="0"/>
        <v>62</v>
      </c>
      <c r="C63" s="5">
        <f t="shared" si="4"/>
        <v>583.43225806451562</v>
      </c>
    </row>
    <row r="64" spans="1:3" x14ac:dyDescent="0.3">
      <c r="A64" s="3">
        <v>42201</v>
      </c>
      <c r="B64" s="1">
        <f t="shared" si="0"/>
        <v>63</v>
      </c>
      <c r="C64" s="5">
        <f t="shared" si="4"/>
        <v>586.56774193548335</v>
      </c>
    </row>
    <row r="65" spans="1:3" x14ac:dyDescent="0.3">
      <c r="A65" s="3">
        <v>42202</v>
      </c>
      <c r="B65" s="1">
        <f t="shared" si="0"/>
        <v>64</v>
      </c>
      <c r="C65" s="5">
        <f t="shared" si="4"/>
        <v>589.70322580645109</v>
      </c>
    </row>
    <row r="66" spans="1:3" x14ac:dyDescent="0.3">
      <c r="A66" s="3">
        <v>42203</v>
      </c>
      <c r="B66" s="1">
        <f t="shared" si="0"/>
        <v>65</v>
      </c>
      <c r="C66" s="5">
        <f t="shared" si="4"/>
        <v>592.83870967741882</v>
      </c>
    </row>
    <row r="67" spans="1:3" x14ac:dyDescent="0.3">
      <c r="A67" s="3">
        <v>42204</v>
      </c>
      <c r="B67" s="1">
        <f t="shared" si="0"/>
        <v>66</v>
      </c>
      <c r="C67" s="5">
        <f t="shared" si="4"/>
        <v>595.97419354838655</v>
      </c>
    </row>
    <row r="68" spans="1:3" x14ac:dyDescent="0.3">
      <c r="A68" s="3">
        <v>42205</v>
      </c>
      <c r="B68" s="1">
        <f t="shared" ref="B68:B131" si="5">B67+1</f>
        <v>67</v>
      </c>
      <c r="C68" s="5">
        <f t="shared" si="4"/>
        <v>599.10967741935428</v>
      </c>
    </row>
    <row r="69" spans="1:3" x14ac:dyDescent="0.3">
      <c r="A69" s="3">
        <v>42206</v>
      </c>
      <c r="B69" s="1">
        <f t="shared" si="5"/>
        <v>68</v>
      </c>
      <c r="C69" s="5">
        <f t="shared" si="4"/>
        <v>602.24516129032202</v>
      </c>
    </row>
    <row r="70" spans="1:3" x14ac:dyDescent="0.3">
      <c r="A70" s="3">
        <v>42207</v>
      </c>
      <c r="B70" s="1">
        <f t="shared" si="5"/>
        <v>69</v>
      </c>
      <c r="C70" s="5">
        <f t="shared" si="4"/>
        <v>605.38064516128975</v>
      </c>
    </row>
    <row r="71" spans="1:3" x14ac:dyDescent="0.3">
      <c r="A71" s="3">
        <v>42208</v>
      </c>
      <c r="B71" s="1">
        <f t="shared" si="5"/>
        <v>70</v>
      </c>
      <c r="C71" s="5">
        <f t="shared" si="4"/>
        <v>608.51612903225748</v>
      </c>
    </row>
    <row r="72" spans="1:3" x14ac:dyDescent="0.3">
      <c r="A72" s="3">
        <v>42209</v>
      </c>
      <c r="B72" s="1">
        <f t="shared" si="5"/>
        <v>71</v>
      </c>
      <c r="C72" s="5">
        <f t="shared" si="4"/>
        <v>611.65161290322521</v>
      </c>
    </row>
    <row r="73" spans="1:3" x14ac:dyDescent="0.3">
      <c r="A73" s="3">
        <v>42210</v>
      </c>
      <c r="B73" s="1">
        <f t="shared" si="5"/>
        <v>72</v>
      </c>
      <c r="C73" s="5">
        <f t="shared" si="4"/>
        <v>614.78709677419295</v>
      </c>
    </row>
    <row r="74" spans="1:3" x14ac:dyDescent="0.3">
      <c r="A74" s="3">
        <v>42211</v>
      </c>
      <c r="B74" s="1">
        <f t="shared" si="5"/>
        <v>73</v>
      </c>
      <c r="C74" s="5">
        <f t="shared" si="4"/>
        <v>617.92258064516068</v>
      </c>
    </row>
    <row r="75" spans="1:3" x14ac:dyDescent="0.3">
      <c r="A75" s="3">
        <v>42212</v>
      </c>
      <c r="B75" s="1">
        <f t="shared" si="5"/>
        <v>74</v>
      </c>
      <c r="C75" s="5">
        <f t="shared" si="4"/>
        <v>621.05806451612841</v>
      </c>
    </row>
    <row r="76" spans="1:3" x14ac:dyDescent="0.3">
      <c r="A76" s="3">
        <v>42213</v>
      </c>
      <c r="B76" s="1">
        <f t="shared" si="5"/>
        <v>75</v>
      </c>
      <c r="C76" s="5">
        <f t="shared" si="4"/>
        <v>624.19354838709614</v>
      </c>
    </row>
    <row r="77" spans="1:3" x14ac:dyDescent="0.3">
      <c r="A77" s="3">
        <v>42214</v>
      </c>
      <c r="B77" s="1">
        <f t="shared" si="5"/>
        <v>76</v>
      </c>
      <c r="C77" s="5">
        <f t="shared" si="4"/>
        <v>627.32903225806388</v>
      </c>
    </row>
    <row r="78" spans="1:3" x14ac:dyDescent="0.3">
      <c r="A78" s="3">
        <v>42215</v>
      </c>
      <c r="B78" s="1">
        <f t="shared" si="5"/>
        <v>77</v>
      </c>
      <c r="C78" s="5">
        <f t="shared" si="4"/>
        <v>630.46451612903161</v>
      </c>
    </row>
    <row r="79" spans="1:3" x14ac:dyDescent="0.3">
      <c r="A79" s="3">
        <v>42216</v>
      </c>
      <c r="B79" s="1">
        <f t="shared" si="5"/>
        <v>78</v>
      </c>
      <c r="C79" s="5">
        <f t="shared" si="4"/>
        <v>633.59999999999934</v>
      </c>
    </row>
    <row r="80" spans="1:3" x14ac:dyDescent="0.3">
      <c r="A80" s="3">
        <v>42217</v>
      </c>
      <c r="B80" s="1">
        <f t="shared" si="5"/>
        <v>79</v>
      </c>
      <c r="C80" s="5">
        <f>C79+($E$3*($H$18/31))</f>
        <v>635.92258064516068</v>
      </c>
    </row>
    <row r="81" spans="1:3" x14ac:dyDescent="0.3">
      <c r="A81" s="3">
        <v>42218</v>
      </c>
      <c r="B81" s="1">
        <f t="shared" si="5"/>
        <v>80</v>
      </c>
      <c r="C81" s="5">
        <f t="shared" ref="C81:C110" si="6">C80+($E$3*($H$18/31))</f>
        <v>638.24516129032202</v>
      </c>
    </row>
    <row r="82" spans="1:3" x14ac:dyDescent="0.3">
      <c r="A82" s="3">
        <v>42219</v>
      </c>
      <c r="B82" s="1">
        <f t="shared" si="5"/>
        <v>81</v>
      </c>
      <c r="C82" s="5">
        <f t="shared" si="6"/>
        <v>640.56774193548335</v>
      </c>
    </row>
    <row r="83" spans="1:3" x14ac:dyDescent="0.3">
      <c r="A83" s="3">
        <v>42220</v>
      </c>
      <c r="B83" s="1">
        <f t="shared" si="5"/>
        <v>82</v>
      </c>
      <c r="C83" s="5">
        <f t="shared" si="6"/>
        <v>642.89032258064469</v>
      </c>
    </row>
    <row r="84" spans="1:3" x14ac:dyDescent="0.3">
      <c r="A84" s="3">
        <v>42221</v>
      </c>
      <c r="B84" s="1">
        <f t="shared" si="5"/>
        <v>83</v>
      </c>
      <c r="C84" s="5">
        <f t="shared" si="6"/>
        <v>645.21290322580603</v>
      </c>
    </row>
    <row r="85" spans="1:3" x14ac:dyDescent="0.3">
      <c r="A85" s="3">
        <v>42222</v>
      </c>
      <c r="B85" s="1">
        <f t="shared" si="5"/>
        <v>84</v>
      </c>
      <c r="C85" s="5">
        <f t="shared" si="6"/>
        <v>647.53548387096737</v>
      </c>
    </row>
    <row r="86" spans="1:3" x14ac:dyDescent="0.3">
      <c r="A86" s="3">
        <v>42223</v>
      </c>
      <c r="B86" s="1">
        <f t="shared" si="5"/>
        <v>85</v>
      </c>
      <c r="C86" s="5">
        <f t="shared" si="6"/>
        <v>649.85806451612871</v>
      </c>
    </row>
    <row r="87" spans="1:3" x14ac:dyDescent="0.3">
      <c r="A87" s="3">
        <v>42224</v>
      </c>
      <c r="B87" s="1">
        <f t="shared" si="5"/>
        <v>86</v>
      </c>
      <c r="C87" s="5">
        <f t="shared" si="6"/>
        <v>652.18064516129004</v>
      </c>
    </row>
    <row r="88" spans="1:3" x14ac:dyDescent="0.3">
      <c r="A88" s="3">
        <v>42225</v>
      </c>
      <c r="B88" s="1">
        <f t="shared" si="5"/>
        <v>87</v>
      </c>
      <c r="C88" s="5">
        <f t="shared" si="6"/>
        <v>654.50322580645138</v>
      </c>
    </row>
    <row r="89" spans="1:3" x14ac:dyDescent="0.3">
      <c r="A89" s="3">
        <v>42226</v>
      </c>
      <c r="B89" s="1">
        <f t="shared" si="5"/>
        <v>88</v>
      </c>
      <c r="C89" s="5">
        <f t="shared" si="6"/>
        <v>656.82580645161272</v>
      </c>
    </row>
    <row r="90" spans="1:3" x14ac:dyDescent="0.3">
      <c r="A90" s="3">
        <v>42227</v>
      </c>
      <c r="B90" s="1">
        <f t="shared" si="5"/>
        <v>89</v>
      </c>
      <c r="C90" s="5">
        <f t="shared" si="6"/>
        <v>659.14838709677406</v>
      </c>
    </row>
    <row r="91" spans="1:3" x14ac:dyDescent="0.3">
      <c r="A91" s="3">
        <v>42228</v>
      </c>
      <c r="B91" s="1">
        <f t="shared" si="5"/>
        <v>90</v>
      </c>
      <c r="C91" s="5">
        <f t="shared" si="6"/>
        <v>661.4709677419354</v>
      </c>
    </row>
    <row r="92" spans="1:3" x14ac:dyDescent="0.3">
      <c r="A92" s="3">
        <v>42229</v>
      </c>
      <c r="B92" s="1">
        <f t="shared" si="5"/>
        <v>91</v>
      </c>
      <c r="C92" s="5">
        <f t="shared" si="6"/>
        <v>663.79354838709673</v>
      </c>
    </row>
    <row r="93" spans="1:3" x14ac:dyDescent="0.3">
      <c r="A93" s="3">
        <v>42230</v>
      </c>
      <c r="B93" s="1">
        <f t="shared" si="5"/>
        <v>92</v>
      </c>
      <c r="C93" s="5">
        <f t="shared" si="6"/>
        <v>666.11612903225807</v>
      </c>
    </row>
    <row r="94" spans="1:3" x14ac:dyDescent="0.3">
      <c r="A94" s="3">
        <v>42231</v>
      </c>
      <c r="B94" s="1">
        <f t="shared" si="5"/>
        <v>93</v>
      </c>
      <c r="C94" s="5">
        <f t="shared" si="6"/>
        <v>668.43870967741941</v>
      </c>
    </row>
    <row r="95" spans="1:3" x14ac:dyDescent="0.3">
      <c r="A95" s="3">
        <v>42232</v>
      </c>
      <c r="B95" s="1">
        <f t="shared" si="5"/>
        <v>94</v>
      </c>
      <c r="C95" s="5">
        <f t="shared" si="6"/>
        <v>670.76129032258075</v>
      </c>
    </row>
    <row r="96" spans="1:3" x14ac:dyDescent="0.3">
      <c r="A96" s="3">
        <v>42233</v>
      </c>
      <c r="B96" s="1">
        <f t="shared" si="5"/>
        <v>95</v>
      </c>
      <c r="C96" s="5">
        <f t="shared" si="6"/>
        <v>673.08387096774209</v>
      </c>
    </row>
    <row r="97" spans="1:3" x14ac:dyDescent="0.3">
      <c r="A97" s="3">
        <v>42234</v>
      </c>
      <c r="B97" s="1">
        <f t="shared" si="5"/>
        <v>96</v>
      </c>
      <c r="C97" s="5">
        <f t="shared" si="6"/>
        <v>675.40645161290342</v>
      </c>
    </row>
    <row r="98" spans="1:3" x14ac:dyDescent="0.3">
      <c r="A98" s="3">
        <v>42235</v>
      </c>
      <c r="B98" s="1">
        <f t="shared" si="5"/>
        <v>97</v>
      </c>
      <c r="C98" s="5">
        <f t="shared" si="6"/>
        <v>677.72903225806476</v>
      </c>
    </row>
    <row r="99" spans="1:3" x14ac:dyDescent="0.3">
      <c r="A99" s="3">
        <v>42236</v>
      </c>
      <c r="B99" s="1">
        <f t="shared" si="5"/>
        <v>98</v>
      </c>
      <c r="C99" s="5">
        <f t="shared" si="6"/>
        <v>680.0516129032261</v>
      </c>
    </row>
    <row r="100" spans="1:3" x14ac:dyDescent="0.3">
      <c r="A100" s="3">
        <v>42237</v>
      </c>
      <c r="B100" s="1">
        <f t="shared" si="5"/>
        <v>99</v>
      </c>
      <c r="C100" s="5">
        <f t="shared" si="6"/>
        <v>682.37419354838744</v>
      </c>
    </row>
    <row r="101" spans="1:3" x14ac:dyDescent="0.3">
      <c r="A101" s="3">
        <v>42238</v>
      </c>
      <c r="B101" s="1">
        <f t="shared" si="5"/>
        <v>100</v>
      </c>
      <c r="C101" s="5">
        <f t="shared" si="6"/>
        <v>684.69677419354878</v>
      </c>
    </row>
    <row r="102" spans="1:3" x14ac:dyDescent="0.3">
      <c r="A102" s="3">
        <v>42239</v>
      </c>
      <c r="B102" s="1">
        <f t="shared" si="5"/>
        <v>101</v>
      </c>
      <c r="C102" s="5">
        <f t="shared" si="6"/>
        <v>687.01935483871011</v>
      </c>
    </row>
    <row r="103" spans="1:3" x14ac:dyDescent="0.3">
      <c r="A103" s="3">
        <v>42240</v>
      </c>
      <c r="B103" s="1">
        <f t="shared" si="5"/>
        <v>102</v>
      </c>
      <c r="C103" s="5">
        <f t="shared" si="6"/>
        <v>689.34193548387145</v>
      </c>
    </row>
    <row r="104" spans="1:3" x14ac:dyDescent="0.3">
      <c r="A104" s="3">
        <v>42241</v>
      </c>
      <c r="B104" s="1">
        <f t="shared" si="5"/>
        <v>103</v>
      </c>
      <c r="C104" s="5">
        <f t="shared" si="6"/>
        <v>691.66451612903279</v>
      </c>
    </row>
    <row r="105" spans="1:3" x14ac:dyDescent="0.3">
      <c r="A105" s="3">
        <v>42242</v>
      </c>
      <c r="B105" s="1">
        <f t="shared" si="5"/>
        <v>104</v>
      </c>
      <c r="C105" s="5">
        <f t="shared" si="6"/>
        <v>693.98709677419413</v>
      </c>
    </row>
    <row r="106" spans="1:3" x14ac:dyDescent="0.3">
      <c r="A106" s="3">
        <v>42243</v>
      </c>
      <c r="B106" s="1">
        <f t="shared" si="5"/>
        <v>105</v>
      </c>
      <c r="C106" s="5">
        <f t="shared" si="6"/>
        <v>696.30967741935547</v>
      </c>
    </row>
    <row r="107" spans="1:3" x14ac:dyDescent="0.3">
      <c r="A107" s="3">
        <v>42244</v>
      </c>
      <c r="B107" s="1">
        <f t="shared" si="5"/>
        <v>106</v>
      </c>
      <c r="C107" s="5">
        <f t="shared" si="6"/>
        <v>698.6322580645168</v>
      </c>
    </row>
    <row r="108" spans="1:3" x14ac:dyDescent="0.3">
      <c r="A108" s="3">
        <v>42245</v>
      </c>
      <c r="B108" s="1">
        <f t="shared" si="5"/>
        <v>107</v>
      </c>
      <c r="C108" s="5">
        <f t="shared" si="6"/>
        <v>700.95483870967814</v>
      </c>
    </row>
    <row r="109" spans="1:3" x14ac:dyDescent="0.3">
      <c r="A109" s="3">
        <v>42246</v>
      </c>
      <c r="B109" s="1">
        <f t="shared" si="5"/>
        <v>108</v>
      </c>
      <c r="C109" s="5">
        <f t="shared" si="6"/>
        <v>703.27741935483948</v>
      </c>
    </row>
    <row r="110" spans="1:3" x14ac:dyDescent="0.3">
      <c r="A110" s="3">
        <v>42247</v>
      </c>
      <c r="B110" s="1">
        <f t="shared" si="5"/>
        <v>109</v>
      </c>
      <c r="C110" s="5">
        <f t="shared" si="6"/>
        <v>705.60000000000082</v>
      </c>
    </row>
    <row r="111" spans="1:3" x14ac:dyDescent="0.3">
      <c r="A111" s="3">
        <v>42248</v>
      </c>
      <c r="B111" s="1">
        <f t="shared" si="5"/>
        <v>110</v>
      </c>
      <c r="C111" s="5">
        <f>C110+($E$3*($H$19/30))</f>
        <v>706.08000000000084</v>
      </c>
    </row>
    <row r="112" spans="1:3" x14ac:dyDescent="0.3">
      <c r="A112" s="3">
        <v>42249</v>
      </c>
      <c r="B112" s="1">
        <f t="shared" si="5"/>
        <v>111</v>
      </c>
      <c r="C112" s="5">
        <f t="shared" ref="C112:C141" si="7">C111+($E$3*($H$19/30))</f>
        <v>706.56000000000085</v>
      </c>
    </row>
    <row r="113" spans="1:3" x14ac:dyDescent="0.3">
      <c r="A113" s="3">
        <v>42250</v>
      </c>
      <c r="B113" s="1">
        <f t="shared" si="5"/>
        <v>112</v>
      </c>
      <c r="C113" s="5">
        <f t="shared" si="7"/>
        <v>707.04000000000087</v>
      </c>
    </row>
    <row r="114" spans="1:3" x14ac:dyDescent="0.3">
      <c r="A114" s="3">
        <v>42251</v>
      </c>
      <c r="B114" s="1">
        <f t="shared" si="5"/>
        <v>113</v>
      </c>
      <c r="C114" s="5">
        <f t="shared" si="7"/>
        <v>707.52000000000089</v>
      </c>
    </row>
    <row r="115" spans="1:3" x14ac:dyDescent="0.3">
      <c r="A115" s="3">
        <v>42252</v>
      </c>
      <c r="B115" s="1">
        <f t="shared" si="5"/>
        <v>114</v>
      </c>
      <c r="C115" s="5">
        <f t="shared" si="7"/>
        <v>708.00000000000091</v>
      </c>
    </row>
    <row r="116" spans="1:3" x14ac:dyDescent="0.3">
      <c r="A116" s="3">
        <v>42253</v>
      </c>
      <c r="B116" s="1">
        <f t="shared" si="5"/>
        <v>115</v>
      </c>
      <c r="C116" s="5">
        <f t="shared" si="7"/>
        <v>708.48000000000093</v>
      </c>
    </row>
    <row r="117" spans="1:3" x14ac:dyDescent="0.3">
      <c r="A117" s="3">
        <v>42254</v>
      </c>
      <c r="B117" s="1">
        <f t="shared" si="5"/>
        <v>116</v>
      </c>
      <c r="C117" s="5">
        <f t="shared" si="7"/>
        <v>708.96000000000095</v>
      </c>
    </row>
    <row r="118" spans="1:3" x14ac:dyDescent="0.3">
      <c r="A118" s="3">
        <v>42255</v>
      </c>
      <c r="B118" s="1">
        <f t="shared" si="5"/>
        <v>117</v>
      </c>
      <c r="C118" s="5">
        <f t="shared" si="7"/>
        <v>709.44000000000096</v>
      </c>
    </row>
    <row r="119" spans="1:3" x14ac:dyDescent="0.3">
      <c r="A119" s="3">
        <v>42256</v>
      </c>
      <c r="B119" s="1">
        <f t="shared" si="5"/>
        <v>118</v>
      </c>
      <c r="C119" s="5">
        <f t="shared" si="7"/>
        <v>709.92000000000098</v>
      </c>
    </row>
    <row r="120" spans="1:3" x14ac:dyDescent="0.3">
      <c r="A120" s="3">
        <v>42257</v>
      </c>
      <c r="B120" s="1">
        <f t="shared" si="5"/>
        <v>119</v>
      </c>
      <c r="C120" s="5">
        <f t="shared" si="7"/>
        <v>710.400000000001</v>
      </c>
    </row>
    <row r="121" spans="1:3" x14ac:dyDescent="0.3">
      <c r="A121" s="3">
        <v>42258</v>
      </c>
      <c r="B121" s="1">
        <f t="shared" si="5"/>
        <v>120</v>
      </c>
      <c r="C121" s="5">
        <f t="shared" si="7"/>
        <v>710.88000000000102</v>
      </c>
    </row>
    <row r="122" spans="1:3" x14ac:dyDescent="0.3">
      <c r="A122" s="3">
        <v>42259</v>
      </c>
      <c r="B122" s="1">
        <f t="shared" si="5"/>
        <v>121</v>
      </c>
      <c r="C122" s="5">
        <f t="shared" si="7"/>
        <v>711.36000000000104</v>
      </c>
    </row>
    <row r="123" spans="1:3" x14ac:dyDescent="0.3">
      <c r="A123" s="3">
        <v>42260</v>
      </c>
      <c r="B123" s="1">
        <f t="shared" si="5"/>
        <v>122</v>
      </c>
      <c r="C123" s="5">
        <f t="shared" si="7"/>
        <v>711.84000000000106</v>
      </c>
    </row>
    <row r="124" spans="1:3" x14ac:dyDescent="0.3">
      <c r="A124" s="3">
        <v>42261</v>
      </c>
      <c r="B124" s="1">
        <f t="shared" si="5"/>
        <v>123</v>
      </c>
      <c r="C124" s="5">
        <f t="shared" si="7"/>
        <v>712.32000000000107</v>
      </c>
    </row>
    <row r="125" spans="1:3" x14ac:dyDescent="0.3">
      <c r="A125" s="3">
        <v>42262</v>
      </c>
      <c r="B125" s="1">
        <f t="shared" si="5"/>
        <v>124</v>
      </c>
      <c r="C125" s="5">
        <f t="shared" si="7"/>
        <v>712.80000000000109</v>
      </c>
    </row>
    <row r="126" spans="1:3" x14ac:dyDescent="0.3">
      <c r="A126" s="3">
        <v>42263</v>
      </c>
      <c r="B126" s="1">
        <f t="shared" si="5"/>
        <v>125</v>
      </c>
      <c r="C126" s="5">
        <f t="shared" si="7"/>
        <v>713.28000000000111</v>
      </c>
    </row>
    <row r="127" spans="1:3" x14ac:dyDescent="0.3">
      <c r="A127" s="3">
        <v>42264</v>
      </c>
      <c r="B127" s="1">
        <f t="shared" si="5"/>
        <v>126</v>
      </c>
      <c r="C127" s="5">
        <f t="shared" si="7"/>
        <v>713.76000000000113</v>
      </c>
    </row>
    <row r="128" spans="1:3" x14ac:dyDescent="0.3">
      <c r="A128" s="3">
        <v>42265</v>
      </c>
      <c r="B128" s="1">
        <f t="shared" si="5"/>
        <v>127</v>
      </c>
      <c r="C128" s="5">
        <f t="shared" si="7"/>
        <v>714.24000000000115</v>
      </c>
    </row>
    <row r="129" spans="1:3" x14ac:dyDescent="0.3">
      <c r="A129" s="3">
        <v>42266</v>
      </c>
      <c r="B129" s="1">
        <f t="shared" si="5"/>
        <v>128</v>
      </c>
      <c r="C129" s="5">
        <f t="shared" si="7"/>
        <v>714.72000000000116</v>
      </c>
    </row>
    <row r="130" spans="1:3" x14ac:dyDescent="0.3">
      <c r="A130" s="3">
        <v>42267</v>
      </c>
      <c r="B130" s="1">
        <f t="shared" si="5"/>
        <v>129</v>
      </c>
      <c r="C130" s="5">
        <f t="shared" si="7"/>
        <v>715.20000000000118</v>
      </c>
    </row>
    <row r="131" spans="1:3" x14ac:dyDescent="0.3">
      <c r="A131" s="3">
        <v>42268</v>
      </c>
      <c r="B131" s="1">
        <f t="shared" si="5"/>
        <v>130</v>
      </c>
      <c r="C131" s="5">
        <f t="shared" si="7"/>
        <v>715.6800000000012</v>
      </c>
    </row>
    <row r="132" spans="1:3" x14ac:dyDescent="0.3">
      <c r="A132" s="3">
        <v>42269</v>
      </c>
      <c r="B132" s="1">
        <f t="shared" ref="B132:B141" si="8">B131+1</f>
        <v>131</v>
      </c>
      <c r="C132" s="5">
        <f t="shared" si="7"/>
        <v>716.16000000000122</v>
      </c>
    </row>
    <row r="133" spans="1:3" x14ac:dyDescent="0.3">
      <c r="A133" s="3">
        <v>42270</v>
      </c>
      <c r="B133" s="1">
        <f t="shared" si="8"/>
        <v>132</v>
      </c>
      <c r="C133" s="5">
        <f t="shared" si="7"/>
        <v>716.64000000000124</v>
      </c>
    </row>
    <row r="134" spans="1:3" x14ac:dyDescent="0.3">
      <c r="A134" s="3">
        <v>42271</v>
      </c>
      <c r="B134" s="1">
        <f t="shared" si="8"/>
        <v>133</v>
      </c>
      <c r="C134" s="5">
        <f t="shared" si="7"/>
        <v>717.12000000000126</v>
      </c>
    </row>
    <row r="135" spans="1:3" x14ac:dyDescent="0.3">
      <c r="A135" s="3">
        <v>42272</v>
      </c>
      <c r="B135" s="1">
        <f t="shared" si="8"/>
        <v>134</v>
      </c>
      <c r="C135" s="5">
        <f t="shared" si="7"/>
        <v>717.60000000000127</v>
      </c>
    </row>
    <row r="136" spans="1:3" x14ac:dyDescent="0.3">
      <c r="A136" s="3">
        <v>42273</v>
      </c>
      <c r="B136" s="1">
        <f t="shared" si="8"/>
        <v>135</v>
      </c>
      <c r="C136" s="5">
        <f t="shared" si="7"/>
        <v>718.08000000000129</v>
      </c>
    </row>
    <row r="137" spans="1:3" x14ac:dyDescent="0.3">
      <c r="A137" s="3">
        <v>42274</v>
      </c>
      <c r="B137" s="1">
        <f t="shared" si="8"/>
        <v>136</v>
      </c>
      <c r="C137" s="5">
        <f t="shared" si="7"/>
        <v>718.56000000000131</v>
      </c>
    </row>
    <row r="138" spans="1:3" x14ac:dyDescent="0.3">
      <c r="A138" s="3">
        <v>42275</v>
      </c>
      <c r="B138" s="1">
        <f t="shared" si="8"/>
        <v>137</v>
      </c>
      <c r="C138" s="5">
        <f t="shared" si="7"/>
        <v>719.04000000000133</v>
      </c>
    </row>
    <row r="139" spans="1:3" x14ac:dyDescent="0.3">
      <c r="A139" s="3">
        <v>42276</v>
      </c>
      <c r="B139" s="1">
        <f t="shared" si="8"/>
        <v>138</v>
      </c>
      <c r="C139" s="5">
        <f t="shared" si="7"/>
        <v>719.52000000000135</v>
      </c>
    </row>
    <row r="140" spans="1:3" x14ac:dyDescent="0.3">
      <c r="A140" s="3">
        <v>42277</v>
      </c>
      <c r="B140" s="1">
        <f t="shared" si="8"/>
        <v>139</v>
      </c>
      <c r="C140" s="5">
        <f t="shared" si="7"/>
        <v>720.00000000000136</v>
      </c>
    </row>
    <row r="141" spans="1:3" x14ac:dyDescent="0.3">
      <c r="A141" s="3">
        <v>42278</v>
      </c>
      <c r="B141" s="1">
        <f t="shared" si="8"/>
        <v>140</v>
      </c>
      <c r="C141" s="5">
        <f t="shared" si="7"/>
        <v>720.48000000000138</v>
      </c>
    </row>
    <row r="142" spans="1:3" x14ac:dyDescent="0.3">
      <c r="A142" s="3"/>
    </row>
    <row r="143" spans="1:3" x14ac:dyDescent="0.3">
      <c r="A143" s="3"/>
    </row>
    <row r="144" spans="1:3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Normal="100" workbookViewId="0">
      <selection activeCell="E8" sqref="E8"/>
    </sheetView>
  </sheetViews>
  <sheetFormatPr defaultRowHeight="14.4" x14ac:dyDescent="0.3"/>
  <cols>
    <col min="1" max="1" width="12.44140625" style="1" customWidth="1"/>
    <col min="2" max="2" width="9.109375" style="1"/>
    <col min="3" max="3" width="10.33203125" style="5" customWidth="1"/>
    <col min="5" max="5" width="12.33203125" customWidth="1"/>
  </cols>
  <sheetData>
    <row r="1" spans="1:8" ht="57.6" x14ac:dyDescent="0.3">
      <c r="A1" s="8" t="s">
        <v>48</v>
      </c>
      <c r="B1" s="8" t="s">
        <v>49</v>
      </c>
      <c r="C1" s="10" t="s">
        <v>51</v>
      </c>
      <c r="D1" s="9"/>
      <c r="E1" s="9"/>
      <c r="F1" s="9"/>
      <c r="G1" s="9"/>
    </row>
    <row r="2" spans="1:8" x14ac:dyDescent="0.3">
      <c r="A2" s="3">
        <v>42139</v>
      </c>
      <c r="B2" s="1">
        <v>1</v>
      </c>
      <c r="C2" s="5">
        <f>$E$3*($G$13 + $G$14 + (15/31)*$G$15)</f>
        <v>86.370967741935473</v>
      </c>
      <c r="E2" t="s">
        <v>122</v>
      </c>
    </row>
    <row r="3" spans="1:8" x14ac:dyDescent="0.3">
      <c r="A3" s="3">
        <v>42140</v>
      </c>
      <c r="B3" s="1">
        <f>B2+1</f>
        <v>2</v>
      </c>
      <c r="C3" s="5">
        <f>C2+($E$3*($G$15/31))</f>
        <v>90.029032258064504</v>
      </c>
      <c r="E3">
        <v>630</v>
      </c>
    </row>
    <row r="4" spans="1:8" x14ac:dyDescent="0.3">
      <c r="A4" s="3">
        <v>42141</v>
      </c>
      <c r="B4" s="1">
        <f t="shared" ref="B4:B67" si="0">B3+1</f>
        <v>3</v>
      </c>
      <c r="C4" s="5">
        <f t="shared" ref="C4:C18" si="1">C3+($E$3*($G$15/31))</f>
        <v>93.687096774193535</v>
      </c>
    </row>
    <row r="5" spans="1:8" x14ac:dyDescent="0.3">
      <c r="A5" s="3">
        <v>42142</v>
      </c>
      <c r="B5" s="1">
        <f t="shared" si="0"/>
        <v>4</v>
      </c>
      <c r="C5" s="5">
        <f t="shared" si="1"/>
        <v>97.345161290322565</v>
      </c>
    </row>
    <row r="6" spans="1:8" x14ac:dyDescent="0.3">
      <c r="A6" s="3">
        <v>42143</v>
      </c>
      <c r="B6" s="1">
        <f t="shared" si="0"/>
        <v>5</v>
      </c>
      <c r="C6" s="5">
        <f t="shared" si="1"/>
        <v>101.0032258064516</v>
      </c>
    </row>
    <row r="7" spans="1:8" x14ac:dyDescent="0.3">
      <c r="A7" s="3">
        <v>42144</v>
      </c>
      <c r="B7" s="1">
        <f t="shared" si="0"/>
        <v>6</v>
      </c>
      <c r="C7" s="5">
        <f t="shared" si="1"/>
        <v>104.66129032258063</v>
      </c>
    </row>
    <row r="8" spans="1:8" x14ac:dyDescent="0.3">
      <c r="A8" s="3">
        <v>42145</v>
      </c>
      <c r="B8" s="1">
        <f t="shared" si="0"/>
        <v>7</v>
      </c>
      <c r="C8" s="5">
        <f t="shared" si="1"/>
        <v>108.31935483870966</v>
      </c>
    </row>
    <row r="9" spans="1:8" x14ac:dyDescent="0.3">
      <c r="A9" s="3">
        <v>42146</v>
      </c>
      <c r="B9" s="1">
        <f t="shared" si="0"/>
        <v>8</v>
      </c>
      <c r="C9" s="5">
        <f t="shared" si="1"/>
        <v>111.97741935483869</v>
      </c>
    </row>
    <row r="10" spans="1:8" x14ac:dyDescent="0.3">
      <c r="A10" s="3">
        <v>42147</v>
      </c>
      <c r="B10" s="1">
        <f t="shared" si="0"/>
        <v>9</v>
      </c>
      <c r="C10" s="5">
        <f t="shared" si="1"/>
        <v>115.63548387096772</v>
      </c>
      <c r="E10" t="s">
        <v>89</v>
      </c>
      <c r="F10" t="s">
        <v>87</v>
      </c>
      <c r="G10" t="s">
        <v>88</v>
      </c>
      <c r="H10" t="s">
        <v>92</v>
      </c>
    </row>
    <row r="11" spans="1:8" x14ac:dyDescent="0.3">
      <c r="A11" s="3">
        <v>42148</v>
      </c>
      <c r="B11" s="1">
        <f t="shared" si="0"/>
        <v>10</v>
      </c>
      <c r="C11" s="5">
        <f t="shared" si="1"/>
        <v>119.29354838709675</v>
      </c>
      <c r="E11" t="s">
        <v>52</v>
      </c>
      <c r="F11">
        <v>0</v>
      </c>
      <c r="G11">
        <v>0</v>
      </c>
      <c r="H11">
        <f>AVERAGE(F11:G11)</f>
        <v>0</v>
      </c>
    </row>
    <row r="12" spans="1:8" x14ac:dyDescent="0.3">
      <c r="A12" s="3">
        <v>42149</v>
      </c>
      <c r="B12" s="1">
        <f t="shared" si="0"/>
        <v>11</v>
      </c>
      <c r="C12" s="5">
        <f t="shared" si="1"/>
        <v>122.95161290322578</v>
      </c>
      <c r="E12" t="s">
        <v>53</v>
      </c>
      <c r="F12">
        <v>0</v>
      </c>
      <c r="G12">
        <v>0</v>
      </c>
      <c r="H12">
        <f t="shared" ref="H12:H22" si="2">AVERAGE(F12:G12)</f>
        <v>0</v>
      </c>
    </row>
    <row r="13" spans="1:8" x14ac:dyDescent="0.3">
      <c r="A13" s="3">
        <v>42150</v>
      </c>
      <c r="B13" s="1">
        <f t="shared" si="0"/>
        <v>12</v>
      </c>
      <c r="C13" s="5">
        <f t="shared" si="1"/>
        <v>126.60967741935481</v>
      </c>
      <c r="E13" t="s">
        <v>54</v>
      </c>
      <c r="F13">
        <v>0.05</v>
      </c>
      <c r="G13">
        <v>0</v>
      </c>
      <c r="H13">
        <f t="shared" si="2"/>
        <v>2.5000000000000001E-2</v>
      </c>
    </row>
    <row r="14" spans="1:8" x14ac:dyDescent="0.3">
      <c r="A14" s="3">
        <v>42151</v>
      </c>
      <c r="B14" s="1">
        <f t="shared" si="0"/>
        <v>13</v>
      </c>
      <c r="C14" s="5">
        <f t="shared" si="1"/>
        <v>130.26774193548385</v>
      </c>
      <c r="E14" t="s">
        <v>55</v>
      </c>
      <c r="F14">
        <v>0.1</v>
      </c>
      <c r="G14">
        <v>0.05</v>
      </c>
      <c r="H14">
        <f t="shared" si="2"/>
        <v>7.5000000000000011E-2</v>
      </c>
    </row>
    <row r="15" spans="1:8" x14ac:dyDescent="0.3">
      <c r="A15" s="3">
        <v>42152</v>
      </c>
      <c r="B15" s="1">
        <f t="shared" si="0"/>
        <v>14</v>
      </c>
      <c r="C15" s="5">
        <f t="shared" si="1"/>
        <v>133.92580645161289</v>
      </c>
      <c r="E15" t="s">
        <v>56</v>
      </c>
      <c r="F15">
        <v>0.28000000000000003</v>
      </c>
      <c r="G15">
        <v>0.18</v>
      </c>
      <c r="H15">
        <f t="shared" si="2"/>
        <v>0.23</v>
      </c>
    </row>
    <row r="16" spans="1:8" x14ac:dyDescent="0.3">
      <c r="A16" s="3">
        <v>42153</v>
      </c>
      <c r="B16" s="1">
        <f t="shared" si="0"/>
        <v>15</v>
      </c>
      <c r="C16" s="5">
        <f t="shared" si="1"/>
        <v>137.58387096774192</v>
      </c>
      <c r="E16" t="s">
        <v>57</v>
      </c>
      <c r="F16">
        <v>0.35</v>
      </c>
      <c r="G16">
        <v>0.48</v>
      </c>
      <c r="H16">
        <f t="shared" si="2"/>
        <v>0.41499999999999998</v>
      </c>
    </row>
    <row r="17" spans="1:8" x14ac:dyDescent="0.3">
      <c r="A17" s="3">
        <v>42154</v>
      </c>
      <c r="B17" s="1">
        <f t="shared" si="0"/>
        <v>16</v>
      </c>
      <c r="C17" s="5">
        <f t="shared" si="1"/>
        <v>141.24193548387095</v>
      </c>
      <c r="E17" t="s">
        <v>58</v>
      </c>
      <c r="F17">
        <v>0.1</v>
      </c>
      <c r="G17">
        <v>0.17</v>
      </c>
      <c r="H17">
        <f t="shared" si="2"/>
        <v>0.13500000000000001</v>
      </c>
    </row>
    <row r="18" spans="1:8" x14ac:dyDescent="0.3">
      <c r="A18" s="3">
        <v>42155</v>
      </c>
      <c r="B18" s="1">
        <f t="shared" si="0"/>
        <v>17</v>
      </c>
      <c r="C18" s="5">
        <f t="shared" si="1"/>
        <v>144.89999999999998</v>
      </c>
      <c r="E18" t="s">
        <v>59</v>
      </c>
      <c r="F18">
        <v>0.08</v>
      </c>
      <c r="G18">
        <v>0.12</v>
      </c>
      <c r="H18">
        <f t="shared" si="2"/>
        <v>0.1</v>
      </c>
    </row>
    <row r="19" spans="1:8" x14ac:dyDescent="0.3">
      <c r="A19" s="3">
        <v>42156</v>
      </c>
      <c r="B19" s="1">
        <f t="shared" si="0"/>
        <v>18</v>
      </c>
      <c r="C19" s="5">
        <f>C18+($E$3*($G$16/30))</f>
        <v>154.97999999999999</v>
      </c>
      <c r="E19" t="s">
        <v>60</v>
      </c>
      <c r="F19">
        <v>0.04</v>
      </c>
      <c r="G19">
        <v>0</v>
      </c>
      <c r="H19">
        <f t="shared" si="2"/>
        <v>0.02</v>
      </c>
    </row>
    <row r="20" spans="1:8" x14ac:dyDescent="0.3">
      <c r="A20" s="3">
        <v>42157</v>
      </c>
      <c r="B20" s="1">
        <f t="shared" si="0"/>
        <v>19</v>
      </c>
      <c r="C20" s="5">
        <f t="shared" ref="C20:C48" si="3">C19+($E$3*($G$16/30))</f>
        <v>165.06</v>
      </c>
      <c r="E20" t="s">
        <v>61</v>
      </c>
      <c r="F20">
        <v>0</v>
      </c>
      <c r="G20">
        <v>0</v>
      </c>
      <c r="H20">
        <f t="shared" si="2"/>
        <v>0</v>
      </c>
    </row>
    <row r="21" spans="1:8" x14ac:dyDescent="0.3">
      <c r="A21" s="3">
        <v>42158</v>
      </c>
      <c r="B21" s="1">
        <f t="shared" si="0"/>
        <v>20</v>
      </c>
      <c r="C21" s="5">
        <f t="shared" si="3"/>
        <v>175.14000000000001</v>
      </c>
      <c r="E21" t="s">
        <v>62</v>
      </c>
      <c r="F21">
        <v>0</v>
      </c>
      <c r="G21">
        <v>0</v>
      </c>
      <c r="H21">
        <f t="shared" si="2"/>
        <v>0</v>
      </c>
    </row>
    <row r="22" spans="1:8" x14ac:dyDescent="0.3">
      <c r="A22" s="3">
        <v>42159</v>
      </c>
      <c r="B22" s="1">
        <f t="shared" si="0"/>
        <v>21</v>
      </c>
      <c r="C22" s="5">
        <f t="shared" si="3"/>
        <v>185.22000000000003</v>
      </c>
      <c r="E22" t="s">
        <v>63</v>
      </c>
      <c r="F22">
        <v>0</v>
      </c>
      <c r="G22">
        <v>0</v>
      </c>
      <c r="H22">
        <f t="shared" si="2"/>
        <v>0</v>
      </c>
    </row>
    <row r="23" spans="1:8" x14ac:dyDescent="0.3">
      <c r="A23" s="3">
        <v>42160</v>
      </c>
      <c r="B23" s="1">
        <f t="shared" si="0"/>
        <v>22</v>
      </c>
      <c r="C23" s="5">
        <f t="shared" si="3"/>
        <v>195.30000000000004</v>
      </c>
      <c r="F23">
        <f>SUM(F11:F22)</f>
        <v>1</v>
      </c>
      <c r="G23">
        <f t="shared" ref="G23:H23" si="4">SUM(G11:G22)</f>
        <v>1</v>
      </c>
      <c r="H23">
        <f t="shared" si="4"/>
        <v>1</v>
      </c>
    </row>
    <row r="24" spans="1:8" x14ac:dyDescent="0.3">
      <c r="A24" s="3">
        <v>42161</v>
      </c>
      <c r="B24" s="1">
        <f t="shared" si="0"/>
        <v>23</v>
      </c>
      <c r="C24" s="5">
        <f t="shared" si="3"/>
        <v>205.38000000000005</v>
      </c>
    </row>
    <row r="25" spans="1:8" x14ac:dyDescent="0.3">
      <c r="A25" s="3">
        <v>42162</v>
      </c>
      <c r="B25" s="1">
        <f t="shared" si="0"/>
        <v>24</v>
      </c>
      <c r="C25" s="5">
        <f t="shared" si="3"/>
        <v>215.46000000000006</v>
      </c>
    </row>
    <row r="26" spans="1:8" x14ac:dyDescent="0.3">
      <c r="A26" s="3">
        <v>42163</v>
      </c>
      <c r="B26" s="1">
        <f t="shared" si="0"/>
        <v>25</v>
      </c>
      <c r="C26" s="5">
        <f t="shared" si="3"/>
        <v>225.54000000000008</v>
      </c>
    </row>
    <row r="27" spans="1:8" x14ac:dyDescent="0.3">
      <c r="A27" s="3">
        <v>42164</v>
      </c>
      <c r="B27" s="1">
        <f t="shared" si="0"/>
        <v>26</v>
      </c>
      <c r="C27" s="5">
        <f t="shared" si="3"/>
        <v>235.62000000000009</v>
      </c>
    </row>
    <row r="28" spans="1:8" x14ac:dyDescent="0.3">
      <c r="A28" s="3">
        <v>42165</v>
      </c>
      <c r="B28" s="1">
        <f t="shared" si="0"/>
        <v>27</v>
      </c>
      <c r="C28" s="5">
        <f t="shared" si="3"/>
        <v>245.7000000000001</v>
      </c>
    </row>
    <row r="29" spans="1:8" x14ac:dyDescent="0.3">
      <c r="A29" s="3">
        <v>42166</v>
      </c>
      <c r="B29" s="1">
        <f t="shared" si="0"/>
        <v>28</v>
      </c>
      <c r="C29" s="5">
        <f t="shared" si="3"/>
        <v>255.78000000000011</v>
      </c>
    </row>
    <row r="30" spans="1:8" x14ac:dyDescent="0.3">
      <c r="A30" s="3">
        <v>42167</v>
      </c>
      <c r="B30" s="1">
        <f t="shared" si="0"/>
        <v>29</v>
      </c>
      <c r="C30" s="5">
        <f t="shared" si="3"/>
        <v>265.86000000000013</v>
      </c>
    </row>
    <row r="31" spans="1:8" x14ac:dyDescent="0.3">
      <c r="A31" s="3">
        <v>42168</v>
      </c>
      <c r="B31" s="1">
        <f t="shared" si="0"/>
        <v>30</v>
      </c>
      <c r="C31" s="5">
        <f t="shared" si="3"/>
        <v>275.94000000000011</v>
      </c>
    </row>
    <row r="32" spans="1:8" x14ac:dyDescent="0.3">
      <c r="A32" s="3">
        <v>42169</v>
      </c>
      <c r="B32" s="1">
        <f t="shared" si="0"/>
        <v>31</v>
      </c>
      <c r="C32" s="5">
        <f t="shared" si="3"/>
        <v>286.0200000000001</v>
      </c>
    </row>
    <row r="33" spans="1:3" x14ac:dyDescent="0.3">
      <c r="A33" s="3">
        <v>42170</v>
      </c>
      <c r="B33" s="1">
        <f t="shared" si="0"/>
        <v>32</v>
      </c>
      <c r="C33" s="5">
        <f t="shared" si="3"/>
        <v>296.10000000000008</v>
      </c>
    </row>
    <row r="34" spans="1:3" x14ac:dyDescent="0.3">
      <c r="A34" s="3">
        <v>42171</v>
      </c>
      <c r="B34" s="1">
        <f t="shared" si="0"/>
        <v>33</v>
      </c>
      <c r="C34" s="5">
        <f t="shared" si="3"/>
        <v>306.18000000000006</v>
      </c>
    </row>
    <row r="35" spans="1:3" x14ac:dyDescent="0.3">
      <c r="A35" s="3">
        <v>42172</v>
      </c>
      <c r="B35" s="1">
        <f t="shared" si="0"/>
        <v>34</v>
      </c>
      <c r="C35" s="5">
        <f t="shared" si="3"/>
        <v>316.26000000000005</v>
      </c>
    </row>
    <row r="36" spans="1:3" x14ac:dyDescent="0.3">
      <c r="A36" s="3">
        <v>42173</v>
      </c>
      <c r="B36" s="1">
        <f t="shared" si="0"/>
        <v>35</v>
      </c>
      <c r="C36" s="5">
        <f t="shared" si="3"/>
        <v>326.34000000000003</v>
      </c>
    </row>
    <row r="37" spans="1:3" x14ac:dyDescent="0.3">
      <c r="A37" s="3">
        <v>42174</v>
      </c>
      <c r="B37" s="1">
        <f t="shared" si="0"/>
        <v>36</v>
      </c>
      <c r="C37" s="5">
        <f t="shared" si="3"/>
        <v>336.42</v>
      </c>
    </row>
    <row r="38" spans="1:3" x14ac:dyDescent="0.3">
      <c r="A38" s="3">
        <v>42175</v>
      </c>
      <c r="B38" s="1">
        <f t="shared" si="0"/>
        <v>37</v>
      </c>
      <c r="C38" s="5">
        <f t="shared" si="3"/>
        <v>346.5</v>
      </c>
    </row>
    <row r="39" spans="1:3" x14ac:dyDescent="0.3">
      <c r="A39" s="3">
        <v>42176</v>
      </c>
      <c r="B39" s="1">
        <f t="shared" si="0"/>
        <v>38</v>
      </c>
      <c r="C39" s="5">
        <f t="shared" si="3"/>
        <v>356.58</v>
      </c>
    </row>
    <row r="40" spans="1:3" x14ac:dyDescent="0.3">
      <c r="A40" s="3">
        <v>42177</v>
      </c>
      <c r="B40" s="1">
        <f t="shared" si="0"/>
        <v>39</v>
      </c>
      <c r="C40" s="5">
        <f t="shared" si="3"/>
        <v>366.65999999999997</v>
      </c>
    </row>
    <row r="41" spans="1:3" x14ac:dyDescent="0.3">
      <c r="A41" s="3">
        <v>42178</v>
      </c>
      <c r="B41" s="1">
        <f t="shared" si="0"/>
        <v>40</v>
      </c>
      <c r="C41" s="5">
        <f t="shared" si="3"/>
        <v>376.73999999999995</v>
      </c>
    </row>
    <row r="42" spans="1:3" x14ac:dyDescent="0.3">
      <c r="A42" s="3">
        <v>42179</v>
      </c>
      <c r="B42" s="1">
        <f t="shared" si="0"/>
        <v>41</v>
      </c>
      <c r="C42" s="5">
        <f t="shared" si="3"/>
        <v>386.81999999999994</v>
      </c>
    </row>
    <row r="43" spans="1:3" x14ac:dyDescent="0.3">
      <c r="A43" s="3">
        <v>42180</v>
      </c>
      <c r="B43" s="1">
        <f t="shared" si="0"/>
        <v>42</v>
      </c>
      <c r="C43" s="5">
        <f t="shared" si="3"/>
        <v>396.89999999999992</v>
      </c>
    </row>
    <row r="44" spans="1:3" x14ac:dyDescent="0.3">
      <c r="A44" s="3">
        <v>42181</v>
      </c>
      <c r="B44" s="1">
        <f t="shared" si="0"/>
        <v>43</v>
      </c>
      <c r="C44" s="5">
        <f t="shared" si="3"/>
        <v>406.9799999999999</v>
      </c>
    </row>
    <row r="45" spans="1:3" x14ac:dyDescent="0.3">
      <c r="A45" s="3">
        <v>42182</v>
      </c>
      <c r="B45" s="1">
        <f t="shared" si="0"/>
        <v>44</v>
      </c>
      <c r="C45" s="5">
        <f t="shared" si="3"/>
        <v>417.05999999999989</v>
      </c>
    </row>
    <row r="46" spans="1:3" x14ac:dyDescent="0.3">
      <c r="A46" s="3">
        <v>42183</v>
      </c>
      <c r="B46" s="1">
        <f t="shared" si="0"/>
        <v>45</v>
      </c>
      <c r="C46" s="5">
        <f t="shared" si="3"/>
        <v>427.13999999999987</v>
      </c>
    </row>
    <row r="47" spans="1:3" x14ac:dyDescent="0.3">
      <c r="A47" s="3">
        <v>42184</v>
      </c>
      <c r="B47" s="1">
        <f t="shared" si="0"/>
        <v>46</v>
      </c>
      <c r="C47" s="5">
        <f t="shared" si="3"/>
        <v>437.21999999999986</v>
      </c>
    </row>
    <row r="48" spans="1:3" x14ac:dyDescent="0.3">
      <c r="A48" s="3">
        <v>42185</v>
      </c>
      <c r="B48" s="1">
        <f t="shared" si="0"/>
        <v>47</v>
      </c>
      <c r="C48" s="5">
        <f t="shared" si="3"/>
        <v>447.29999999999984</v>
      </c>
    </row>
    <row r="49" spans="1:3" x14ac:dyDescent="0.3">
      <c r="A49" s="3">
        <v>42186</v>
      </c>
      <c r="B49" s="1">
        <f t="shared" si="0"/>
        <v>48</v>
      </c>
      <c r="C49" s="5">
        <f>C48+($E$3*($G$17/31))</f>
        <v>450.75483870967724</v>
      </c>
    </row>
    <row r="50" spans="1:3" x14ac:dyDescent="0.3">
      <c r="A50" s="3">
        <v>42187</v>
      </c>
      <c r="B50" s="1">
        <f t="shared" si="0"/>
        <v>49</v>
      </c>
      <c r="C50" s="5">
        <f t="shared" ref="C50:C79" si="5">C49+($E$3*($G$17/31))</f>
        <v>454.20967741935465</v>
      </c>
    </row>
    <row r="51" spans="1:3" x14ac:dyDescent="0.3">
      <c r="A51" s="3">
        <v>42188</v>
      </c>
      <c r="B51" s="1">
        <f t="shared" si="0"/>
        <v>50</v>
      </c>
      <c r="C51" s="5">
        <f t="shared" si="5"/>
        <v>457.66451612903205</v>
      </c>
    </row>
    <row r="52" spans="1:3" x14ac:dyDescent="0.3">
      <c r="A52" s="3">
        <v>42189</v>
      </c>
      <c r="B52" s="1">
        <f t="shared" si="0"/>
        <v>51</v>
      </c>
      <c r="C52" s="5">
        <f t="shared" si="5"/>
        <v>461.11935483870946</v>
      </c>
    </row>
    <row r="53" spans="1:3" x14ac:dyDescent="0.3">
      <c r="A53" s="3">
        <v>42190</v>
      </c>
      <c r="B53" s="1">
        <f t="shared" si="0"/>
        <v>52</v>
      </c>
      <c r="C53" s="5">
        <f t="shared" si="5"/>
        <v>464.57419354838686</v>
      </c>
    </row>
    <row r="54" spans="1:3" x14ac:dyDescent="0.3">
      <c r="A54" s="3">
        <v>42191</v>
      </c>
      <c r="B54" s="1">
        <f t="shared" si="0"/>
        <v>53</v>
      </c>
      <c r="C54" s="5">
        <f t="shared" si="5"/>
        <v>468.02903225806426</v>
      </c>
    </row>
    <row r="55" spans="1:3" x14ac:dyDescent="0.3">
      <c r="A55" s="3">
        <v>42192</v>
      </c>
      <c r="B55" s="1">
        <f t="shared" si="0"/>
        <v>54</v>
      </c>
      <c r="C55" s="5">
        <f t="shared" si="5"/>
        <v>471.48387096774167</v>
      </c>
    </row>
    <row r="56" spans="1:3" x14ac:dyDescent="0.3">
      <c r="A56" s="3">
        <v>42193</v>
      </c>
      <c r="B56" s="1">
        <f t="shared" si="0"/>
        <v>55</v>
      </c>
      <c r="C56" s="5">
        <f t="shared" si="5"/>
        <v>474.93870967741907</v>
      </c>
    </row>
    <row r="57" spans="1:3" x14ac:dyDescent="0.3">
      <c r="A57" s="3">
        <v>42194</v>
      </c>
      <c r="B57" s="1">
        <f t="shared" si="0"/>
        <v>56</v>
      </c>
      <c r="C57" s="5">
        <f t="shared" si="5"/>
        <v>478.39354838709647</v>
      </c>
    </row>
    <row r="58" spans="1:3" x14ac:dyDescent="0.3">
      <c r="A58" s="3">
        <v>42195</v>
      </c>
      <c r="B58" s="1">
        <f t="shared" si="0"/>
        <v>57</v>
      </c>
      <c r="C58" s="5">
        <f t="shared" si="5"/>
        <v>481.84838709677388</v>
      </c>
    </row>
    <row r="59" spans="1:3" x14ac:dyDescent="0.3">
      <c r="A59" s="3">
        <v>42196</v>
      </c>
      <c r="B59" s="1">
        <f t="shared" si="0"/>
        <v>58</v>
      </c>
      <c r="C59" s="5">
        <f t="shared" si="5"/>
        <v>485.30322580645128</v>
      </c>
    </row>
    <row r="60" spans="1:3" x14ac:dyDescent="0.3">
      <c r="A60" s="3">
        <v>42197</v>
      </c>
      <c r="B60" s="1">
        <f t="shared" si="0"/>
        <v>59</v>
      </c>
      <c r="C60" s="5">
        <f t="shared" si="5"/>
        <v>488.75806451612868</v>
      </c>
    </row>
    <row r="61" spans="1:3" x14ac:dyDescent="0.3">
      <c r="A61" s="3">
        <v>42198</v>
      </c>
      <c r="B61" s="1">
        <f t="shared" si="0"/>
        <v>60</v>
      </c>
      <c r="C61" s="5">
        <f t="shared" si="5"/>
        <v>492.21290322580609</v>
      </c>
    </row>
    <row r="62" spans="1:3" x14ac:dyDescent="0.3">
      <c r="A62" s="3">
        <v>42199</v>
      </c>
      <c r="B62" s="1">
        <f t="shared" si="0"/>
        <v>61</v>
      </c>
      <c r="C62" s="5">
        <f t="shared" si="5"/>
        <v>495.66774193548349</v>
      </c>
    </row>
    <row r="63" spans="1:3" x14ac:dyDescent="0.3">
      <c r="A63" s="3">
        <v>42200</v>
      </c>
      <c r="B63" s="1">
        <f t="shared" si="0"/>
        <v>62</v>
      </c>
      <c r="C63" s="5">
        <f t="shared" si="5"/>
        <v>499.12258064516089</v>
      </c>
    </row>
    <row r="64" spans="1:3" x14ac:dyDescent="0.3">
      <c r="A64" s="3">
        <v>42201</v>
      </c>
      <c r="B64" s="1">
        <f t="shared" si="0"/>
        <v>63</v>
      </c>
      <c r="C64" s="5">
        <f t="shared" si="5"/>
        <v>502.5774193548383</v>
      </c>
    </row>
    <row r="65" spans="1:3" x14ac:dyDescent="0.3">
      <c r="A65" s="3">
        <v>42202</v>
      </c>
      <c r="B65" s="1">
        <f t="shared" si="0"/>
        <v>64</v>
      </c>
      <c r="C65" s="5">
        <f t="shared" si="5"/>
        <v>506.0322580645157</v>
      </c>
    </row>
    <row r="66" spans="1:3" x14ac:dyDescent="0.3">
      <c r="A66" s="3">
        <v>42203</v>
      </c>
      <c r="B66" s="1">
        <f t="shared" si="0"/>
        <v>65</v>
      </c>
      <c r="C66" s="5">
        <f t="shared" si="5"/>
        <v>509.48709677419311</v>
      </c>
    </row>
    <row r="67" spans="1:3" x14ac:dyDescent="0.3">
      <c r="A67" s="3">
        <v>42204</v>
      </c>
      <c r="B67" s="1">
        <f t="shared" si="0"/>
        <v>66</v>
      </c>
      <c r="C67" s="5">
        <f t="shared" si="5"/>
        <v>512.94193548387057</v>
      </c>
    </row>
    <row r="68" spans="1:3" x14ac:dyDescent="0.3">
      <c r="A68" s="3">
        <v>42205</v>
      </c>
      <c r="B68" s="1">
        <f t="shared" ref="B68:B131" si="6">B67+1</f>
        <v>67</v>
      </c>
      <c r="C68" s="5">
        <f t="shared" si="5"/>
        <v>516.39677419354803</v>
      </c>
    </row>
    <row r="69" spans="1:3" x14ac:dyDescent="0.3">
      <c r="A69" s="3">
        <v>42206</v>
      </c>
      <c r="B69" s="1">
        <f t="shared" si="6"/>
        <v>68</v>
      </c>
      <c r="C69" s="5">
        <f t="shared" si="5"/>
        <v>519.85161290322549</v>
      </c>
    </row>
    <row r="70" spans="1:3" x14ac:dyDescent="0.3">
      <c r="A70" s="3">
        <v>42207</v>
      </c>
      <c r="B70" s="1">
        <f t="shared" si="6"/>
        <v>69</v>
      </c>
      <c r="C70" s="5">
        <f t="shared" si="5"/>
        <v>523.30645161290295</v>
      </c>
    </row>
    <row r="71" spans="1:3" x14ac:dyDescent="0.3">
      <c r="A71" s="3">
        <v>42208</v>
      </c>
      <c r="B71" s="1">
        <f t="shared" si="6"/>
        <v>70</v>
      </c>
      <c r="C71" s="5">
        <f t="shared" si="5"/>
        <v>526.76129032258041</v>
      </c>
    </row>
    <row r="72" spans="1:3" x14ac:dyDescent="0.3">
      <c r="A72" s="3">
        <v>42209</v>
      </c>
      <c r="B72" s="1">
        <f t="shared" si="6"/>
        <v>71</v>
      </c>
      <c r="C72" s="5">
        <f t="shared" si="5"/>
        <v>530.21612903225787</v>
      </c>
    </row>
    <row r="73" spans="1:3" x14ac:dyDescent="0.3">
      <c r="A73" s="3">
        <v>42210</v>
      </c>
      <c r="B73" s="1">
        <f t="shared" si="6"/>
        <v>72</v>
      </c>
      <c r="C73" s="5">
        <f t="shared" si="5"/>
        <v>533.67096774193533</v>
      </c>
    </row>
    <row r="74" spans="1:3" x14ac:dyDescent="0.3">
      <c r="A74" s="3">
        <v>42211</v>
      </c>
      <c r="B74" s="1">
        <f t="shared" si="6"/>
        <v>73</v>
      </c>
      <c r="C74" s="5">
        <f t="shared" si="5"/>
        <v>537.12580645161279</v>
      </c>
    </row>
    <row r="75" spans="1:3" x14ac:dyDescent="0.3">
      <c r="A75" s="3">
        <v>42212</v>
      </c>
      <c r="B75" s="1">
        <f t="shared" si="6"/>
        <v>74</v>
      </c>
      <c r="C75" s="5">
        <f t="shared" si="5"/>
        <v>540.58064516129025</v>
      </c>
    </row>
    <row r="76" spans="1:3" x14ac:dyDescent="0.3">
      <c r="A76" s="3">
        <v>42213</v>
      </c>
      <c r="B76" s="1">
        <f t="shared" si="6"/>
        <v>75</v>
      </c>
      <c r="C76" s="5">
        <f t="shared" si="5"/>
        <v>544.03548387096771</v>
      </c>
    </row>
    <row r="77" spans="1:3" x14ac:dyDescent="0.3">
      <c r="A77" s="3">
        <v>42214</v>
      </c>
      <c r="B77" s="1">
        <f t="shared" si="6"/>
        <v>76</v>
      </c>
      <c r="C77" s="5">
        <f t="shared" si="5"/>
        <v>547.49032258064517</v>
      </c>
    </row>
    <row r="78" spans="1:3" x14ac:dyDescent="0.3">
      <c r="A78" s="3">
        <v>42215</v>
      </c>
      <c r="B78" s="1">
        <f t="shared" si="6"/>
        <v>77</v>
      </c>
      <c r="C78" s="5">
        <f t="shared" si="5"/>
        <v>550.94516129032263</v>
      </c>
    </row>
    <row r="79" spans="1:3" x14ac:dyDescent="0.3">
      <c r="A79" s="3">
        <v>42216</v>
      </c>
      <c r="B79" s="1">
        <f t="shared" si="6"/>
        <v>78</v>
      </c>
      <c r="C79" s="5">
        <f t="shared" si="5"/>
        <v>554.40000000000009</v>
      </c>
    </row>
    <row r="80" spans="1:3" x14ac:dyDescent="0.3">
      <c r="A80" s="3">
        <v>42217</v>
      </c>
      <c r="B80" s="1">
        <f t="shared" si="6"/>
        <v>79</v>
      </c>
      <c r="C80" s="5">
        <f>C79+($E$3*($G$18/31))</f>
        <v>556.8387096774195</v>
      </c>
    </row>
    <row r="81" spans="1:3" x14ac:dyDescent="0.3">
      <c r="A81" s="3">
        <v>42218</v>
      </c>
      <c r="B81" s="1">
        <f t="shared" si="6"/>
        <v>80</v>
      </c>
      <c r="C81" s="5">
        <f t="shared" ref="C81:C110" si="7">C80+($E$3*($G$18/31))</f>
        <v>559.27741935483891</v>
      </c>
    </row>
    <row r="82" spans="1:3" x14ac:dyDescent="0.3">
      <c r="A82" s="3">
        <v>42219</v>
      </c>
      <c r="B82" s="1">
        <f t="shared" si="6"/>
        <v>81</v>
      </c>
      <c r="C82" s="5">
        <f t="shared" si="7"/>
        <v>561.71612903225832</v>
      </c>
    </row>
    <row r="83" spans="1:3" x14ac:dyDescent="0.3">
      <c r="A83" s="3">
        <v>42220</v>
      </c>
      <c r="B83" s="1">
        <f t="shared" si="6"/>
        <v>82</v>
      </c>
      <c r="C83" s="5">
        <f t="shared" si="7"/>
        <v>564.15483870967773</v>
      </c>
    </row>
    <row r="84" spans="1:3" x14ac:dyDescent="0.3">
      <c r="A84" s="3">
        <v>42221</v>
      </c>
      <c r="B84" s="1">
        <f t="shared" si="6"/>
        <v>83</v>
      </c>
      <c r="C84" s="5">
        <f t="shared" si="7"/>
        <v>566.59354838709714</v>
      </c>
    </row>
    <row r="85" spans="1:3" x14ac:dyDescent="0.3">
      <c r="A85" s="3">
        <v>42222</v>
      </c>
      <c r="B85" s="1">
        <f t="shared" si="6"/>
        <v>84</v>
      </c>
      <c r="C85" s="5">
        <f t="shared" si="7"/>
        <v>569.03225806451655</v>
      </c>
    </row>
    <row r="86" spans="1:3" x14ac:dyDescent="0.3">
      <c r="A86" s="3">
        <v>42223</v>
      </c>
      <c r="B86" s="1">
        <f t="shared" si="6"/>
        <v>85</v>
      </c>
      <c r="C86" s="5">
        <f t="shared" si="7"/>
        <v>571.47096774193597</v>
      </c>
    </row>
    <row r="87" spans="1:3" x14ac:dyDescent="0.3">
      <c r="A87" s="3">
        <v>42224</v>
      </c>
      <c r="B87" s="1">
        <f t="shared" si="6"/>
        <v>86</v>
      </c>
      <c r="C87" s="5">
        <f t="shared" si="7"/>
        <v>573.90967741935538</v>
      </c>
    </row>
    <row r="88" spans="1:3" x14ac:dyDescent="0.3">
      <c r="A88" s="3">
        <v>42225</v>
      </c>
      <c r="B88" s="1">
        <f t="shared" si="6"/>
        <v>87</v>
      </c>
      <c r="C88" s="5">
        <f t="shared" si="7"/>
        <v>576.34838709677479</v>
      </c>
    </row>
    <row r="89" spans="1:3" x14ac:dyDescent="0.3">
      <c r="A89" s="3">
        <v>42226</v>
      </c>
      <c r="B89" s="1">
        <f t="shared" si="6"/>
        <v>88</v>
      </c>
      <c r="C89" s="5">
        <f t="shared" si="7"/>
        <v>578.7870967741942</v>
      </c>
    </row>
    <row r="90" spans="1:3" x14ac:dyDescent="0.3">
      <c r="A90" s="3">
        <v>42227</v>
      </c>
      <c r="B90" s="1">
        <f t="shared" si="6"/>
        <v>89</v>
      </c>
      <c r="C90" s="5">
        <f t="shared" si="7"/>
        <v>581.22580645161361</v>
      </c>
    </row>
    <row r="91" spans="1:3" x14ac:dyDescent="0.3">
      <c r="A91" s="3">
        <v>42228</v>
      </c>
      <c r="B91" s="1">
        <f t="shared" si="6"/>
        <v>90</v>
      </c>
      <c r="C91" s="5">
        <f t="shared" si="7"/>
        <v>583.66451612903302</v>
      </c>
    </row>
    <row r="92" spans="1:3" x14ac:dyDescent="0.3">
      <c r="A92" s="3">
        <v>42229</v>
      </c>
      <c r="B92" s="1">
        <f t="shared" si="6"/>
        <v>91</v>
      </c>
      <c r="C92" s="5">
        <f t="shared" si="7"/>
        <v>586.10322580645243</v>
      </c>
    </row>
    <row r="93" spans="1:3" x14ac:dyDescent="0.3">
      <c r="A93" s="3">
        <v>42230</v>
      </c>
      <c r="B93" s="1">
        <f t="shared" si="6"/>
        <v>92</v>
      </c>
      <c r="C93" s="5">
        <f t="shared" si="7"/>
        <v>588.54193548387184</v>
      </c>
    </row>
    <row r="94" spans="1:3" x14ac:dyDescent="0.3">
      <c r="A94" s="3">
        <v>42231</v>
      </c>
      <c r="B94" s="1">
        <f t="shared" si="6"/>
        <v>93</v>
      </c>
      <c r="C94" s="5">
        <f t="shared" si="7"/>
        <v>590.98064516129125</v>
      </c>
    </row>
    <row r="95" spans="1:3" x14ac:dyDescent="0.3">
      <c r="A95" s="3">
        <v>42232</v>
      </c>
      <c r="B95" s="1">
        <f t="shared" si="6"/>
        <v>94</v>
      </c>
      <c r="C95" s="5">
        <f t="shared" si="7"/>
        <v>593.41935483871066</v>
      </c>
    </row>
    <row r="96" spans="1:3" x14ac:dyDescent="0.3">
      <c r="A96" s="3">
        <v>42233</v>
      </c>
      <c r="B96" s="1">
        <f t="shared" si="6"/>
        <v>95</v>
      </c>
      <c r="C96" s="5">
        <f t="shared" si="7"/>
        <v>595.85806451613007</v>
      </c>
    </row>
    <row r="97" spans="1:3" x14ac:dyDescent="0.3">
      <c r="A97" s="3">
        <v>42234</v>
      </c>
      <c r="B97" s="1">
        <f t="shared" si="6"/>
        <v>96</v>
      </c>
      <c r="C97" s="5">
        <f t="shared" si="7"/>
        <v>598.29677419354948</v>
      </c>
    </row>
    <row r="98" spans="1:3" x14ac:dyDescent="0.3">
      <c r="A98" s="3">
        <v>42235</v>
      </c>
      <c r="B98" s="1">
        <f t="shared" si="6"/>
        <v>97</v>
      </c>
      <c r="C98" s="5">
        <f t="shared" si="7"/>
        <v>600.73548387096889</v>
      </c>
    </row>
    <row r="99" spans="1:3" x14ac:dyDescent="0.3">
      <c r="A99" s="3">
        <v>42236</v>
      </c>
      <c r="B99" s="1">
        <f t="shared" si="6"/>
        <v>98</v>
      </c>
      <c r="C99" s="5">
        <f t="shared" si="7"/>
        <v>603.1741935483883</v>
      </c>
    </row>
    <row r="100" spans="1:3" x14ac:dyDescent="0.3">
      <c r="A100" s="3">
        <v>42237</v>
      </c>
      <c r="B100" s="1">
        <f t="shared" si="6"/>
        <v>99</v>
      </c>
      <c r="C100" s="5">
        <f t="shared" si="7"/>
        <v>605.61290322580771</v>
      </c>
    </row>
    <row r="101" spans="1:3" x14ac:dyDescent="0.3">
      <c r="A101" s="3">
        <v>42238</v>
      </c>
      <c r="B101" s="1">
        <f t="shared" si="6"/>
        <v>100</v>
      </c>
      <c r="C101" s="5">
        <f t="shared" si="7"/>
        <v>608.05161290322712</v>
      </c>
    </row>
    <row r="102" spans="1:3" x14ac:dyDescent="0.3">
      <c r="A102" s="3">
        <v>42239</v>
      </c>
      <c r="B102" s="1">
        <f t="shared" si="6"/>
        <v>101</v>
      </c>
      <c r="C102" s="5">
        <f t="shared" si="7"/>
        <v>610.49032258064653</v>
      </c>
    </row>
    <row r="103" spans="1:3" x14ac:dyDescent="0.3">
      <c r="A103" s="3">
        <v>42240</v>
      </c>
      <c r="B103" s="1">
        <f t="shared" si="6"/>
        <v>102</v>
      </c>
      <c r="C103" s="5">
        <f t="shared" si="7"/>
        <v>612.92903225806594</v>
      </c>
    </row>
    <row r="104" spans="1:3" x14ac:dyDescent="0.3">
      <c r="A104" s="3">
        <v>42241</v>
      </c>
      <c r="B104" s="1">
        <f t="shared" si="6"/>
        <v>103</v>
      </c>
      <c r="C104" s="5">
        <f t="shared" si="7"/>
        <v>615.36774193548536</v>
      </c>
    </row>
    <row r="105" spans="1:3" x14ac:dyDescent="0.3">
      <c r="A105" s="3">
        <v>42242</v>
      </c>
      <c r="B105" s="1">
        <f t="shared" si="6"/>
        <v>104</v>
      </c>
      <c r="C105" s="5">
        <f t="shared" si="7"/>
        <v>617.80645161290477</v>
      </c>
    </row>
    <row r="106" spans="1:3" x14ac:dyDescent="0.3">
      <c r="A106" s="3">
        <v>42243</v>
      </c>
      <c r="B106" s="1">
        <f t="shared" si="6"/>
        <v>105</v>
      </c>
      <c r="C106" s="5">
        <f t="shared" si="7"/>
        <v>620.24516129032418</v>
      </c>
    </row>
    <row r="107" spans="1:3" x14ac:dyDescent="0.3">
      <c r="A107" s="3">
        <v>42244</v>
      </c>
      <c r="B107" s="1">
        <f t="shared" si="6"/>
        <v>106</v>
      </c>
      <c r="C107" s="5">
        <f t="shared" si="7"/>
        <v>622.68387096774359</v>
      </c>
    </row>
    <row r="108" spans="1:3" x14ac:dyDescent="0.3">
      <c r="A108" s="3">
        <v>42245</v>
      </c>
      <c r="B108" s="1">
        <f t="shared" si="6"/>
        <v>107</v>
      </c>
      <c r="C108" s="5">
        <f t="shared" si="7"/>
        <v>625.122580645163</v>
      </c>
    </row>
    <row r="109" spans="1:3" x14ac:dyDescent="0.3">
      <c r="A109" s="3">
        <v>42246</v>
      </c>
      <c r="B109" s="1">
        <f t="shared" si="6"/>
        <v>108</v>
      </c>
      <c r="C109" s="5">
        <f t="shared" si="7"/>
        <v>627.56129032258241</v>
      </c>
    </row>
    <row r="110" spans="1:3" x14ac:dyDescent="0.3">
      <c r="A110" s="3">
        <v>42247</v>
      </c>
      <c r="B110" s="1">
        <f t="shared" si="6"/>
        <v>109</v>
      </c>
      <c r="C110" s="5">
        <f t="shared" si="7"/>
        <v>630.00000000000182</v>
      </c>
    </row>
    <row r="111" spans="1:3" x14ac:dyDescent="0.3">
      <c r="A111" s="3">
        <v>42248</v>
      </c>
      <c r="B111" s="1">
        <f t="shared" si="6"/>
        <v>110</v>
      </c>
      <c r="C111" s="5">
        <f>C110+($E$3*($G$19/30))</f>
        <v>630.00000000000182</v>
      </c>
    </row>
    <row r="112" spans="1:3" x14ac:dyDescent="0.3">
      <c r="A112" s="3">
        <v>42249</v>
      </c>
      <c r="B112" s="1">
        <f t="shared" si="6"/>
        <v>111</v>
      </c>
      <c r="C112" s="5">
        <f t="shared" ref="C112:C141" si="8">C111+($E$3*($G$19/30))</f>
        <v>630.00000000000182</v>
      </c>
    </row>
    <row r="113" spans="1:3" x14ac:dyDescent="0.3">
      <c r="A113" s="3">
        <v>42250</v>
      </c>
      <c r="B113" s="1">
        <f t="shared" si="6"/>
        <v>112</v>
      </c>
      <c r="C113" s="5">
        <f t="shared" si="8"/>
        <v>630.00000000000182</v>
      </c>
    </row>
    <row r="114" spans="1:3" x14ac:dyDescent="0.3">
      <c r="A114" s="3">
        <v>42251</v>
      </c>
      <c r="B114" s="1">
        <f t="shared" si="6"/>
        <v>113</v>
      </c>
      <c r="C114" s="5">
        <f t="shared" si="8"/>
        <v>630.00000000000182</v>
      </c>
    </row>
    <row r="115" spans="1:3" x14ac:dyDescent="0.3">
      <c r="A115" s="3">
        <v>42252</v>
      </c>
      <c r="B115" s="1">
        <f t="shared" si="6"/>
        <v>114</v>
      </c>
      <c r="C115" s="5">
        <f t="shared" si="8"/>
        <v>630.00000000000182</v>
      </c>
    </row>
    <row r="116" spans="1:3" x14ac:dyDescent="0.3">
      <c r="A116" s="3">
        <v>42253</v>
      </c>
      <c r="B116" s="1">
        <f t="shared" si="6"/>
        <v>115</v>
      </c>
      <c r="C116" s="5">
        <f t="shared" si="8"/>
        <v>630.00000000000182</v>
      </c>
    </row>
    <row r="117" spans="1:3" x14ac:dyDescent="0.3">
      <c r="A117" s="3">
        <v>42254</v>
      </c>
      <c r="B117" s="1">
        <f t="shared" si="6"/>
        <v>116</v>
      </c>
      <c r="C117" s="5">
        <f t="shared" si="8"/>
        <v>630.00000000000182</v>
      </c>
    </row>
    <row r="118" spans="1:3" x14ac:dyDescent="0.3">
      <c r="A118" s="3">
        <v>42255</v>
      </c>
      <c r="B118" s="1">
        <f t="shared" si="6"/>
        <v>117</v>
      </c>
      <c r="C118" s="5">
        <f t="shared" si="8"/>
        <v>630.00000000000182</v>
      </c>
    </row>
    <row r="119" spans="1:3" x14ac:dyDescent="0.3">
      <c r="A119" s="3">
        <v>42256</v>
      </c>
      <c r="B119" s="1">
        <f t="shared" si="6"/>
        <v>118</v>
      </c>
      <c r="C119" s="5">
        <f t="shared" si="8"/>
        <v>630.00000000000182</v>
      </c>
    </row>
    <row r="120" spans="1:3" x14ac:dyDescent="0.3">
      <c r="A120" s="3">
        <v>42257</v>
      </c>
      <c r="B120" s="1">
        <f t="shared" si="6"/>
        <v>119</v>
      </c>
      <c r="C120" s="5">
        <f t="shared" si="8"/>
        <v>630.00000000000182</v>
      </c>
    </row>
    <row r="121" spans="1:3" x14ac:dyDescent="0.3">
      <c r="A121" s="3">
        <v>42258</v>
      </c>
      <c r="B121" s="1">
        <f t="shared" si="6"/>
        <v>120</v>
      </c>
      <c r="C121" s="5">
        <f t="shared" si="8"/>
        <v>630.00000000000182</v>
      </c>
    </row>
    <row r="122" spans="1:3" x14ac:dyDescent="0.3">
      <c r="A122" s="3">
        <v>42259</v>
      </c>
      <c r="B122" s="1">
        <f t="shared" si="6"/>
        <v>121</v>
      </c>
      <c r="C122" s="5">
        <f t="shared" si="8"/>
        <v>630.00000000000182</v>
      </c>
    </row>
    <row r="123" spans="1:3" x14ac:dyDescent="0.3">
      <c r="A123" s="3">
        <v>42260</v>
      </c>
      <c r="B123" s="1">
        <f t="shared" si="6"/>
        <v>122</v>
      </c>
      <c r="C123" s="5">
        <f t="shared" si="8"/>
        <v>630.00000000000182</v>
      </c>
    </row>
    <row r="124" spans="1:3" x14ac:dyDescent="0.3">
      <c r="A124" s="3">
        <v>42261</v>
      </c>
      <c r="B124" s="1">
        <f t="shared" si="6"/>
        <v>123</v>
      </c>
      <c r="C124" s="5">
        <f t="shared" si="8"/>
        <v>630.00000000000182</v>
      </c>
    </row>
    <row r="125" spans="1:3" x14ac:dyDescent="0.3">
      <c r="A125" s="3">
        <v>42262</v>
      </c>
      <c r="B125" s="1">
        <f t="shared" si="6"/>
        <v>124</v>
      </c>
      <c r="C125" s="5">
        <f t="shared" si="8"/>
        <v>630.00000000000182</v>
      </c>
    </row>
    <row r="126" spans="1:3" x14ac:dyDescent="0.3">
      <c r="A126" s="3">
        <v>42263</v>
      </c>
      <c r="B126" s="1">
        <f t="shared" si="6"/>
        <v>125</v>
      </c>
      <c r="C126" s="5">
        <f t="shared" si="8"/>
        <v>630.00000000000182</v>
      </c>
    </row>
    <row r="127" spans="1:3" x14ac:dyDescent="0.3">
      <c r="A127" s="3">
        <v>42264</v>
      </c>
      <c r="B127" s="1">
        <f t="shared" si="6"/>
        <v>126</v>
      </c>
      <c r="C127" s="5">
        <f t="shared" si="8"/>
        <v>630.00000000000182</v>
      </c>
    </row>
    <row r="128" spans="1:3" x14ac:dyDescent="0.3">
      <c r="A128" s="3">
        <v>42265</v>
      </c>
      <c r="B128" s="1">
        <f t="shared" si="6"/>
        <v>127</v>
      </c>
      <c r="C128" s="5">
        <f t="shared" si="8"/>
        <v>630.00000000000182</v>
      </c>
    </row>
    <row r="129" spans="1:3" x14ac:dyDescent="0.3">
      <c r="A129" s="3">
        <v>42266</v>
      </c>
      <c r="B129" s="1">
        <f t="shared" si="6"/>
        <v>128</v>
      </c>
      <c r="C129" s="5">
        <f t="shared" si="8"/>
        <v>630.00000000000182</v>
      </c>
    </row>
    <row r="130" spans="1:3" x14ac:dyDescent="0.3">
      <c r="A130" s="3">
        <v>42267</v>
      </c>
      <c r="B130" s="1">
        <f t="shared" si="6"/>
        <v>129</v>
      </c>
      <c r="C130" s="5">
        <f t="shared" si="8"/>
        <v>630.00000000000182</v>
      </c>
    </row>
    <row r="131" spans="1:3" x14ac:dyDescent="0.3">
      <c r="A131" s="3">
        <v>42268</v>
      </c>
      <c r="B131" s="1">
        <f t="shared" si="6"/>
        <v>130</v>
      </c>
      <c r="C131" s="5">
        <f t="shared" si="8"/>
        <v>630.00000000000182</v>
      </c>
    </row>
    <row r="132" spans="1:3" x14ac:dyDescent="0.3">
      <c r="A132" s="3">
        <v>42269</v>
      </c>
      <c r="B132" s="1">
        <f t="shared" ref="B132:B141" si="9">B131+1</f>
        <v>131</v>
      </c>
      <c r="C132" s="5">
        <f t="shared" si="8"/>
        <v>630.00000000000182</v>
      </c>
    </row>
    <row r="133" spans="1:3" x14ac:dyDescent="0.3">
      <c r="A133" s="3">
        <v>42270</v>
      </c>
      <c r="B133" s="1">
        <f t="shared" si="9"/>
        <v>132</v>
      </c>
      <c r="C133" s="5">
        <f t="shared" si="8"/>
        <v>630.00000000000182</v>
      </c>
    </row>
    <row r="134" spans="1:3" x14ac:dyDescent="0.3">
      <c r="A134" s="3">
        <v>42271</v>
      </c>
      <c r="B134" s="1">
        <f t="shared" si="9"/>
        <v>133</v>
      </c>
      <c r="C134" s="5">
        <f t="shared" si="8"/>
        <v>630.00000000000182</v>
      </c>
    </row>
    <row r="135" spans="1:3" x14ac:dyDescent="0.3">
      <c r="A135" s="3">
        <v>42272</v>
      </c>
      <c r="B135" s="1">
        <f t="shared" si="9"/>
        <v>134</v>
      </c>
      <c r="C135" s="5">
        <f t="shared" si="8"/>
        <v>630.00000000000182</v>
      </c>
    </row>
    <row r="136" spans="1:3" x14ac:dyDescent="0.3">
      <c r="A136" s="3">
        <v>42273</v>
      </c>
      <c r="B136" s="1">
        <f t="shared" si="9"/>
        <v>135</v>
      </c>
      <c r="C136" s="5">
        <f t="shared" si="8"/>
        <v>630.00000000000182</v>
      </c>
    </row>
    <row r="137" spans="1:3" x14ac:dyDescent="0.3">
      <c r="A137" s="3">
        <v>42274</v>
      </c>
      <c r="B137" s="1">
        <f t="shared" si="9"/>
        <v>136</v>
      </c>
      <c r="C137" s="5">
        <f t="shared" si="8"/>
        <v>630.00000000000182</v>
      </c>
    </row>
    <row r="138" spans="1:3" x14ac:dyDescent="0.3">
      <c r="A138" s="3">
        <v>42275</v>
      </c>
      <c r="B138" s="1">
        <f t="shared" si="9"/>
        <v>137</v>
      </c>
      <c r="C138" s="5">
        <f t="shared" si="8"/>
        <v>630.00000000000182</v>
      </c>
    </row>
    <row r="139" spans="1:3" x14ac:dyDescent="0.3">
      <c r="A139" s="3">
        <v>42276</v>
      </c>
      <c r="B139" s="1">
        <f t="shared" si="9"/>
        <v>138</v>
      </c>
      <c r="C139" s="5">
        <f t="shared" si="8"/>
        <v>630.00000000000182</v>
      </c>
    </row>
    <row r="140" spans="1:3" x14ac:dyDescent="0.3">
      <c r="A140" s="3">
        <v>42277</v>
      </c>
      <c r="B140" s="1">
        <f t="shared" si="9"/>
        <v>139</v>
      </c>
      <c r="C140" s="5">
        <f t="shared" si="8"/>
        <v>630.00000000000182</v>
      </c>
    </row>
    <row r="141" spans="1:3" x14ac:dyDescent="0.3">
      <c r="A141" s="3">
        <v>42278</v>
      </c>
      <c r="B141" s="1">
        <f t="shared" si="9"/>
        <v>140</v>
      </c>
      <c r="C141" s="5">
        <f t="shared" si="8"/>
        <v>630.00000000000182</v>
      </c>
    </row>
    <row r="142" spans="1:3" x14ac:dyDescent="0.3">
      <c r="A142" s="3"/>
    </row>
    <row r="143" spans="1:3" x14ac:dyDescent="0.3">
      <c r="A143" s="3"/>
    </row>
    <row r="144" spans="1:3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2"/>
  <sheetViews>
    <sheetView topLeftCell="B1" workbookViewId="0">
      <pane xSplit="3" ySplit="2" topLeftCell="E107" activePane="bottomRight" state="frozen"/>
      <selection activeCell="B1" sqref="B1"/>
      <selection pane="topRight" activeCell="D1" sqref="D1"/>
      <selection pane="bottomLeft" activeCell="B3" sqref="B3"/>
      <selection pane="bottomRight" activeCell="J2" sqref="J2"/>
    </sheetView>
  </sheetViews>
  <sheetFormatPr defaultRowHeight="14.4" x14ac:dyDescent="0.3"/>
  <cols>
    <col min="1" max="1" width="9.6640625" style="7" bestFit="1" customWidth="1"/>
    <col min="3" max="3" width="9.5546875" bestFit="1" customWidth="1"/>
    <col min="4" max="4" width="13" style="5" customWidth="1"/>
    <col min="5" max="5" width="3.6640625" style="43" customWidth="1"/>
    <col min="6" max="7" width="9.109375" style="46"/>
    <col min="8" max="8" width="3" style="50" customWidth="1"/>
    <col min="9" max="9" width="4.5546875" style="13" customWidth="1"/>
    <col min="10" max="11" width="9.109375" style="14"/>
    <col min="12" max="12" width="4" style="1" customWidth="1"/>
    <col min="13" max="13" width="4.44140625" style="57" customWidth="1"/>
    <col min="14" max="15" width="8.88671875" style="59"/>
    <col min="16" max="16" width="3.88671875" style="1" customWidth="1"/>
    <col min="17" max="17" width="3.88671875" style="19" customWidth="1"/>
    <col min="18" max="19" width="9.109375" style="19"/>
    <col min="20" max="20" width="4" customWidth="1"/>
    <col min="21" max="21" width="4" style="24" customWidth="1"/>
    <col min="22" max="23" width="9.109375" style="24"/>
    <col min="24" max="24" width="3.6640625" customWidth="1"/>
    <col min="25" max="25" width="3.6640625" style="29" customWidth="1"/>
    <col min="26" max="27" width="9.109375" style="29"/>
    <col min="28" max="28" width="3.88671875" customWidth="1"/>
    <col min="29" max="29" width="3.88671875" style="34" customWidth="1"/>
    <col min="30" max="31" width="9.109375" style="34"/>
    <col min="32" max="32" width="4.44140625" customWidth="1"/>
    <col min="33" max="33" width="4.44140625" style="42" customWidth="1"/>
    <col min="34" max="35" width="9.109375" style="42"/>
    <col min="36" max="36" width="3.6640625" customWidth="1"/>
    <col min="37" max="37" width="3.6640625" style="43" customWidth="1"/>
    <col min="38" max="39" width="9.109375" style="48"/>
    <col min="40" max="40" width="4.44140625" customWidth="1"/>
    <col min="41" max="41" width="4.44140625" style="62" customWidth="1"/>
    <col min="42" max="43" width="8.88671875" style="63"/>
    <col min="44" max="44" width="5" customWidth="1"/>
  </cols>
  <sheetData>
    <row r="1" spans="1:43" ht="15" x14ac:dyDescent="0.25">
      <c r="F1" s="91" t="s">
        <v>82</v>
      </c>
      <c r="G1" s="91"/>
      <c r="H1" s="17"/>
      <c r="J1" s="92" t="s">
        <v>1</v>
      </c>
      <c r="K1" s="92"/>
      <c r="N1" s="93" t="s">
        <v>2</v>
      </c>
      <c r="O1" s="93"/>
      <c r="R1" s="94" t="s">
        <v>9</v>
      </c>
      <c r="S1" s="94"/>
      <c r="V1" s="95" t="s">
        <v>7</v>
      </c>
      <c r="W1" s="95"/>
      <c r="Z1" s="96" t="s">
        <v>6</v>
      </c>
      <c r="AA1" s="96"/>
      <c r="AD1" s="97" t="s">
        <v>10</v>
      </c>
      <c r="AE1" s="97"/>
      <c r="AH1" s="98" t="s">
        <v>5</v>
      </c>
      <c r="AI1" s="98"/>
      <c r="AL1" s="91" t="s">
        <v>79</v>
      </c>
      <c r="AM1" s="91"/>
      <c r="AP1" s="99" t="s">
        <v>3</v>
      </c>
      <c r="AQ1" s="99"/>
    </row>
    <row r="2" spans="1:43" s="9" customFormat="1" ht="60" x14ac:dyDescent="0.25">
      <c r="A2" s="18" t="s">
        <v>48</v>
      </c>
      <c r="B2" s="9" t="s">
        <v>49</v>
      </c>
      <c r="C2" s="9" t="s">
        <v>48</v>
      </c>
      <c r="D2" s="10" t="s">
        <v>111</v>
      </c>
      <c r="E2" s="44" t="s">
        <v>91</v>
      </c>
      <c r="F2" s="45" t="s">
        <v>50</v>
      </c>
      <c r="G2" s="45" t="s">
        <v>51</v>
      </c>
      <c r="H2" s="49"/>
      <c r="I2" s="12" t="s">
        <v>91</v>
      </c>
      <c r="J2" s="16" t="s">
        <v>50</v>
      </c>
      <c r="K2" s="16" t="s">
        <v>51</v>
      </c>
      <c r="L2" s="8"/>
      <c r="M2" s="55" t="s">
        <v>91</v>
      </c>
      <c r="N2" s="56" t="s">
        <v>50</v>
      </c>
      <c r="O2" s="56" t="s">
        <v>51</v>
      </c>
      <c r="P2" s="8"/>
      <c r="Q2" s="20" t="s">
        <v>91</v>
      </c>
      <c r="R2" s="20" t="s">
        <v>50</v>
      </c>
      <c r="S2" s="21" t="s">
        <v>51</v>
      </c>
      <c r="U2" s="26" t="s">
        <v>91</v>
      </c>
      <c r="V2" s="26" t="s">
        <v>50</v>
      </c>
      <c r="W2" s="27" t="s">
        <v>51</v>
      </c>
      <c r="Y2" s="31" t="s">
        <v>91</v>
      </c>
      <c r="Z2" s="31" t="s">
        <v>50</v>
      </c>
      <c r="AA2" s="32" t="s">
        <v>51</v>
      </c>
      <c r="AC2" s="35" t="s">
        <v>91</v>
      </c>
      <c r="AD2" s="35" t="s">
        <v>50</v>
      </c>
      <c r="AE2" s="36" t="s">
        <v>51</v>
      </c>
      <c r="AG2" s="39" t="s">
        <v>91</v>
      </c>
      <c r="AH2" s="39" t="s">
        <v>50</v>
      </c>
      <c r="AI2" s="40" t="s">
        <v>51</v>
      </c>
      <c r="AK2" s="44" t="s">
        <v>91</v>
      </c>
      <c r="AL2" s="45" t="s">
        <v>50</v>
      </c>
      <c r="AM2" s="45" t="s">
        <v>51</v>
      </c>
      <c r="AO2" s="60" t="s">
        <v>91</v>
      </c>
      <c r="AP2" s="61" t="s">
        <v>50</v>
      </c>
      <c r="AQ2" s="61" t="s">
        <v>51</v>
      </c>
    </row>
    <row r="3" spans="1:43" ht="13.5" customHeight="1" x14ac:dyDescent="0.25">
      <c r="A3" s="7">
        <v>42139</v>
      </c>
      <c r="B3">
        <v>1</v>
      </c>
      <c r="C3" s="7">
        <v>42505</v>
      </c>
      <c r="D3" s="5">
        <f>'Steer Intake'!F2</f>
        <v>3989.7000000000003</v>
      </c>
      <c r="E3" s="43">
        <v>319</v>
      </c>
      <c r="F3" s="46">
        <v>594</v>
      </c>
      <c r="G3" s="47">
        <f>'Daily Biomass Sandy'!C2</f>
        <v>269.78225806451616</v>
      </c>
      <c r="I3" s="13">
        <v>325</v>
      </c>
      <c r="J3" s="15">
        <v>795.75</v>
      </c>
      <c r="K3" s="15">
        <f>'Daily Biomass Sandy'!C2</f>
        <v>269.78225806451616</v>
      </c>
      <c r="M3" s="57">
        <v>325</v>
      </c>
      <c r="N3" s="58">
        <v>1221</v>
      </c>
      <c r="O3" s="58">
        <f>'Daily Biomass Sandy'!C2</f>
        <v>269.78225806451616</v>
      </c>
      <c r="Q3" s="22">
        <v>304</v>
      </c>
      <c r="R3" s="22">
        <v>402.75</v>
      </c>
      <c r="S3" s="23">
        <f>'Daily Biomass Loamy'!C2</f>
        <v>86.370967741935473</v>
      </c>
      <c r="U3" s="28">
        <v>311</v>
      </c>
      <c r="V3" s="25">
        <v>565.5</v>
      </c>
      <c r="W3" s="28">
        <f>'Daily Biomass Loamy'!C2</f>
        <v>86.370967741935473</v>
      </c>
      <c r="Y3" s="30">
        <v>322</v>
      </c>
      <c r="Z3" s="30">
        <v>585.75</v>
      </c>
      <c r="AA3" s="33">
        <f>'Daily Biomass Loamy'!C2</f>
        <v>86.370967741935473</v>
      </c>
      <c r="AC3" s="34">
        <v>304</v>
      </c>
      <c r="AD3" s="34">
        <v>777</v>
      </c>
      <c r="AE3" s="37">
        <f>'Daily Biomass Mixed'!C2</f>
        <v>152.12903225806451</v>
      </c>
      <c r="AG3" s="38">
        <v>322</v>
      </c>
      <c r="AH3" s="38">
        <v>558</v>
      </c>
      <c r="AI3" s="41">
        <f>'Daily Biomass Mixed'!C2</f>
        <v>152.12903225806451</v>
      </c>
      <c r="AK3" s="43">
        <v>368</v>
      </c>
      <c r="AL3" s="48">
        <v>792.75</v>
      </c>
      <c r="AM3" s="48">
        <f>'Daily Biomass Mixed'!C2</f>
        <v>152.12903225806451</v>
      </c>
      <c r="AO3" s="62">
        <v>368</v>
      </c>
      <c r="AP3" s="63">
        <v>964.5</v>
      </c>
      <c r="AQ3" s="63">
        <f>'Daily Biomass Mixed'!C2</f>
        <v>152.12903225806451</v>
      </c>
    </row>
    <row r="4" spans="1:43" ht="15" x14ac:dyDescent="0.25">
      <c r="A4" s="7">
        <v>42140</v>
      </c>
      <c r="B4">
        <v>2</v>
      </c>
      <c r="C4" s="7">
        <f>C3+1</f>
        <v>42506</v>
      </c>
      <c r="D4" s="5">
        <f>'Steer Intake'!F3</f>
        <v>4002.57</v>
      </c>
      <c r="E4" s="43">
        <v>319</v>
      </c>
      <c r="F4" s="47">
        <v>586.22231249999993</v>
      </c>
      <c r="G4" s="47">
        <f>'Daily Biomass Sandy'!C3</f>
        <v>278.31774193548392</v>
      </c>
      <c r="I4" s="13">
        <v>325</v>
      </c>
      <c r="J4" s="15">
        <v>785.33064843749992</v>
      </c>
      <c r="K4" s="15">
        <f>'Daily Biomass Sandy'!C3</f>
        <v>278.31774193548392</v>
      </c>
      <c r="M4" s="57">
        <v>325</v>
      </c>
      <c r="N4" s="58">
        <v>1205.0125312499999</v>
      </c>
      <c r="O4" s="58">
        <f>'Daily Biomass Sandy'!C3</f>
        <v>278.31774193548392</v>
      </c>
      <c r="Q4" s="22">
        <v>304</v>
      </c>
      <c r="R4" s="23">
        <v>397.47649218750001</v>
      </c>
      <c r="S4" s="23">
        <f>'Daily Biomass Loamy'!C3</f>
        <v>90.029032258064504</v>
      </c>
      <c r="U4" s="28">
        <v>311</v>
      </c>
      <c r="V4" s="28">
        <v>558.09548437500007</v>
      </c>
      <c r="W4" s="28">
        <f>'Daily Biomass Loamy'!C3</f>
        <v>90.029032258064504</v>
      </c>
      <c r="Y4" s="30">
        <v>322</v>
      </c>
      <c r="Z4" s="33">
        <v>578.08033593749997</v>
      </c>
      <c r="AA4" s="33">
        <f>'Daily Biomass Loamy'!C3</f>
        <v>90.029032258064504</v>
      </c>
      <c r="AC4" s="34">
        <v>304</v>
      </c>
      <c r="AD4" s="37">
        <v>766.82615624999994</v>
      </c>
      <c r="AE4" s="37">
        <f>'Daily Biomass Mixed'!C3</f>
        <v>157.47096774193548</v>
      </c>
      <c r="AG4" s="38">
        <v>322</v>
      </c>
      <c r="AH4" s="41">
        <v>550.69368750000001</v>
      </c>
      <c r="AI4" s="41">
        <f>'Daily Biomass Mixed'!C3</f>
        <v>157.47096774193548</v>
      </c>
      <c r="AK4" s="43">
        <v>368</v>
      </c>
      <c r="AL4" s="48">
        <v>782.36992968749996</v>
      </c>
      <c r="AM4" s="48">
        <f>'Daily Biomass Mixed'!C3</f>
        <v>157.47096774193548</v>
      </c>
      <c r="AO4" s="62">
        <v>368</v>
      </c>
      <c r="AP4" s="63">
        <v>951.87107812499994</v>
      </c>
      <c r="AQ4" s="63">
        <f>'Daily Biomass Mixed'!C3</f>
        <v>157.47096774193548</v>
      </c>
    </row>
    <row r="5" spans="1:43" ht="15" x14ac:dyDescent="0.25">
      <c r="A5" s="7">
        <v>42141</v>
      </c>
      <c r="B5">
        <v>3</v>
      </c>
      <c r="C5" s="7">
        <f t="shared" ref="C5:C68" si="0">C4+1</f>
        <v>42507</v>
      </c>
      <c r="D5" s="5">
        <f>'Steer Intake'!F4</f>
        <v>4015.44</v>
      </c>
      <c r="E5" s="43">
        <v>319</v>
      </c>
      <c r="F5" s="47">
        <v>578.48174999999992</v>
      </c>
      <c r="G5" s="47">
        <f>'Daily Biomass Sandy'!C4</f>
        <v>286.85322580645169</v>
      </c>
      <c r="I5" s="13">
        <v>325</v>
      </c>
      <c r="J5" s="15">
        <v>774.96103124999991</v>
      </c>
      <c r="K5" s="15">
        <f>'Daily Biomass Sandy'!C4</f>
        <v>286.85322580645169</v>
      </c>
      <c r="M5" s="57">
        <v>325</v>
      </c>
      <c r="N5" s="58">
        <v>1189.101375</v>
      </c>
      <c r="O5" s="58">
        <f>'Daily Biomass Sandy'!C4</f>
        <v>286.85322580645169</v>
      </c>
      <c r="Q5" s="22">
        <v>304</v>
      </c>
      <c r="R5" s="23">
        <v>392.22815625000004</v>
      </c>
      <c r="S5" s="23">
        <f>'Daily Biomass Loamy'!C4</f>
        <v>93.687096774193535</v>
      </c>
      <c r="U5" s="28">
        <v>311</v>
      </c>
      <c r="V5" s="28">
        <v>550.72631250000006</v>
      </c>
      <c r="W5" s="28">
        <f>'Daily Biomass Loamy'!C4</f>
        <v>93.687096774193535</v>
      </c>
      <c r="Y5" s="30">
        <v>322</v>
      </c>
      <c r="Z5" s="33">
        <v>570.44728124999995</v>
      </c>
      <c r="AA5" s="33">
        <f>'Daily Biomass Loamy'!C4</f>
        <v>93.687096774193535</v>
      </c>
      <c r="AC5" s="34">
        <v>304</v>
      </c>
      <c r="AD5" s="37">
        <v>756.700875</v>
      </c>
      <c r="AE5" s="37">
        <f>'Daily Biomass Mixed'!C4</f>
        <v>162.81290322580645</v>
      </c>
      <c r="AG5" s="38">
        <v>322</v>
      </c>
      <c r="AH5" s="41">
        <v>543.42225000000008</v>
      </c>
      <c r="AI5" s="41">
        <f>'Daily Biomass Mixed'!C4</f>
        <v>162.81290322580645</v>
      </c>
      <c r="AK5" s="43">
        <v>368</v>
      </c>
      <c r="AL5" s="48">
        <v>772.03940624999984</v>
      </c>
      <c r="AM5" s="48">
        <f>'Daily Biomass Mixed'!C4</f>
        <v>162.81290322580645</v>
      </c>
      <c r="AO5" s="62">
        <v>368</v>
      </c>
      <c r="AP5" s="63">
        <v>939.30243749999988</v>
      </c>
      <c r="AQ5" s="63">
        <f>'Daily Biomass Mixed'!C4</f>
        <v>162.81290322580645</v>
      </c>
    </row>
    <row r="6" spans="1:43" ht="15" x14ac:dyDescent="0.25">
      <c r="A6" s="7">
        <v>42142</v>
      </c>
      <c r="B6">
        <v>4</v>
      </c>
      <c r="C6" s="7">
        <f t="shared" si="0"/>
        <v>42508</v>
      </c>
      <c r="D6" s="5">
        <f>'Steer Intake'!F5</f>
        <v>4028.31</v>
      </c>
      <c r="E6" s="43">
        <v>319</v>
      </c>
      <c r="F6" s="47">
        <v>570.77831249999986</v>
      </c>
      <c r="G6" s="47">
        <f>'Daily Biomass Sandy'!C5</f>
        <v>295.38870967741946</v>
      </c>
      <c r="I6" s="13">
        <v>325</v>
      </c>
      <c r="J6" s="15">
        <v>764.64114843749996</v>
      </c>
      <c r="K6" s="15">
        <f>'Daily Biomass Sandy'!C5</f>
        <v>295.38870967741946</v>
      </c>
      <c r="M6" s="57">
        <v>325</v>
      </c>
      <c r="N6" s="58">
        <v>1173.2665312500001</v>
      </c>
      <c r="O6" s="58">
        <f>'Daily Biomass Sandy'!C5</f>
        <v>295.38870967741946</v>
      </c>
      <c r="Q6" s="22">
        <v>304</v>
      </c>
      <c r="R6" s="23">
        <v>387.00499218750002</v>
      </c>
      <c r="S6" s="23">
        <f>'Daily Biomass Loamy'!C5</f>
        <v>97.345161290322565</v>
      </c>
      <c r="U6" s="28">
        <v>311</v>
      </c>
      <c r="V6" s="28">
        <v>543.39248437500009</v>
      </c>
      <c r="W6" s="28">
        <f>'Daily Biomass Loamy'!C5</f>
        <v>97.345161290322565</v>
      </c>
      <c r="Y6" s="30">
        <v>322</v>
      </c>
      <c r="Z6" s="33">
        <v>562.85083593749994</v>
      </c>
      <c r="AA6" s="33">
        <f>'Daily Biomass Loamy'!C5</f>
        <v>97.345161290322565</v>
      </c>
      <c r="AC6" s="34">
        <v>304</v>
      </c>
      <c r="AD6" s="37">
        <v>746.62415624999994</v>
      </c>
      <c r="AE6" s="37">
        <f>'Daily Biomass Mixed'!C5</f>
        <v>168.15483870967742</v>
      </c>
      <c r="AG6" s="38">
        <v>322</v>
      </c>
      <c r="AH6" s="41">
        <v>536.18568750000009</v>
      </c>
      <c r="AI6" s="41">
        <f>'Daily Biomass Mixed'!C5</f>
        <v>168.15483870967742</v>
      </c>
      <c r="AK6" s="43">
        <v>368</v>
      </c>
      <c r="AL6" s="48">
        <v>761.75842968749987</v>
      </c>
      <c r="AM6" s="48">
        <f>'Daily Biomass Mixed'!C5</f>
        <v>168.15483870967742</v>
      </c>
      <c r="AO6" s="62">
        <v>368</v>
      </c>
      <c r="AP6" s="63">
        <v>926.79407812499994</v>
      </c>
      <c r="AQ6" s="63">
        <f>'Daily Biomass Mixed'!C5</f>
        <v>168.15483870967742</v>
      </c>
    </row>
    <row r="7" spans="1:43" ht="15" x14ac:dyDescent="0.25">
      <c r="A7" s="7">
        <v>42143</v>
      </c>
      <c r="B7">
        <v>5</v>
      </c>
      <c r="C7" s="7">
        <f t="shared" si="0"/>
        <v>42509</v>
      </c>
      <c r="D7" s="5">
        <f>'Steer Intake'!F6</f>
        <v>4041.18</v>
      </c>
      <c r="E7" s="43">
        <v>319</v>
      </c>
      <c r="F7" s="47">
        <v>563.11199999999985</v>
      </c>
      <c r="G7" s="47">
        <f>'Daily Biomass Sandy'!C6</f>
        <v>303.92419354838722</v>
      </c>
      <c r="I7" s="13">
        <v>325</v>
      </c>
      <c r="J7" s="15">
        <v>754.37099999999987</v>
      </c>
      <c r="K7" s="15">
        <f>'Daily Biomass Sandy'!C6</f>
        <v>303.92419354838722</v>
      </c>
      <c r="M7" s="57">
        <v>325</v>
      </c>
      <c r="N7" s="58">
        <v>1157.508</v>
      </c>
      <c r="O7" s="58">
        <f>'Daily Biomass Sandy'!C6</f>
        <v>303.92419354838722</v>
      </c>
      <c r="Q7" s="22">
        <v>304</v>
      </c>
      <c r="R7" s="23">
        <v>381.80700000000002</v>
      </c>
      <c r="S7" s="23">
        <f>'Daily Biomass Loamy'!C6</f>
        <v>101.0032258064516</v>
      </c>
      <c r="U7" s="28">
        <v>311</v>
      </c>
      <c r="V7" s="28">
        <v>536.09400000000005</v>
      </c>
      <c r="W7" s="28">
        <f>'Daily Biomass Loamy'!C6</f>
        <v>101.0032258064516</v>
      </c>
      <c r="Y7" s="30">
        <v>322</v>
      </c>
      <c r="Z7" s="33">
        <v>555.29099999999994</v>
      </c>
      <c r="AA7" s="33">
        <f>'Daily Biomass Loamy'!C6</f>
        <v>101.0032258064516</v>
      </c>
      <c r="AC7" s="34">
        <v>304</v>
      </c>
      <c r="AD7" s="37">
        <v>736.59599999999989</v>
      </c>
      <c r="AE7" s="37">
        <f>'Daily Biomass Mixed'!C6</f>
        <v>173.49677419354839</v>
      </c>
      <c r="AG7" s="38">
        <v>322</v>
      </c>
      <c r="AH7" s="41">
        <v>528.98400000000004</v>
      </c>
      <c r="AI7" s="41">
        <f>'Daily Biomass Mixed'!C6</f>
        <v>173.49677419354839</v>
      </c>
      <c r="AK7" s="43">
        <v>368</v>
      </c>
      <c r="AL7" s="48">
        <v>751.52699999999982</v>
      </c>
      <c r="AM7" s="48">
        <f>'Daily Biomass Mixed'!C6</f>
        <v>173.49677419354839</v>
      </c>
      <c r="AO7" s="62">
        <v>368</v>
      </c>
      <c r="AP7" s="63">
        <v>914.34599999999989</v>
      </c>
      <c r="AQ7" s="63">
        <f>'Daily Biomass Mixed'!C6</f>
        <v>173.49677419354839</v>
      </c>
    </row>
    <row r="8" spans="1:43" ht="15" x14ac:dyDescent="0.25">
      <c r="A8" s="7">
        <v>42144</v>
      </c>
      <c r="B8">
        <v>6</v>
      </c>
      <c r="C8" s="7">
        <f t="shared" si="0"/>
        <v>42510</v>
      </c>
      <c r="D8" s="5">
        <f>'Steer Intake'!F7</f>
        <v>4054.0499999999997</v>
      </c>
      <c r="E8" s="43">
        <v>319</v>
      </c>
      <c r="F8" s="47">
        <v>555.4828124999998</v>
      </c>
      <c r="G8" s="47">
        <f>'Daily Biomass Sandy'!C7</f>
        <v>312.45967741935499</v>
      </c>
      <c r="I8" s="13">
        <v>325</v>
      </c>
      <c r="J8" s="15">
        <v>744.15058593749984</v>
      </c>
      <c r="K8" s="15">
        <f>'Daily Biomass Sandy'!C7</f>
        <v>312.45967741935499</v>
      </c>
      <c r="M8" s="57">
        <v>325</v>
      </c>
      <c r="N8" s="58">
        <v>1141.8257812500001</v>
      </c>
      <c r="O8" s="58">
        <f>'Daily Biomass Sandy'!C7</f>
        <v>312.45967741935499</v>
      </c>
      <c r="Q8" s="22">
        <v>304</v>
      </c>
      <c r="R8" s="23">
        <v>376.63417968750002</v>
      </c>
      <c r="S8" s="23">
        <f>'Daily Biomass Loamy'!C7</f>
        <v>104.66129032258063</v>
      </c>
      <c r="U8" s="28">
        <v>311</v>
      </c>
      <c r="V8" s="28">
        <v>528.83085937500005</v>
      </c>
      <c r="W8" s="28">
        <f>'Daily Biomass Loamy'!C7</f>
        <v>104.66129032258063</v>
      </c>
      <c r="Y8" s="30">
        <v>322</v>
      </c>
      <c r="Z8" s="33">
        <v>547.76777343749984</v>
      </c>
      <c r="AA8" s="33">
        <f>'Daily Biomass Loamy'!C7</f>
        <v>104.66129032258063</v>
      </c>
      <c r="AC8" s="34">
        <v>304</v>
      </c>
      <c r="AD8" s="37">
        <v>726.61640624999984</v>
      </c>
      <c r="AE8" s="37">
        <f>'Daily Biomass Mixed'!C7</f>
        <v>178.83870967741936</v>
      </c>
      <c r="AG8" s="38">
        <v>322</v>
      </c>
      <c r="AH8" s="41">
        <v>521.81718750000005</v>
      </c>
      <c r="AI8" s="41">
        <f>'Daily Biomass Mixed'!C7</f>
        <v>178.83870967741936</v>
      </c>
      <c r="AK8" s="43">
        <v>368</v>
      </c>
      <c r="AL8" s="48">
        <v>741.3451171874998</v>
      </c>
      <c r="AM8" s="48">
        <f>'Daily Biomass Mixed'!C7</f>
        <v>178.83870967741936</v>
      </c>
      <c r="AO8" s="62">
        <v>368</v>
      </c>
      <c r="AP8" s="63">
        <v>901.95820312499984</v>
      </c>
      <c r="AQ8" s="63">
        <f>'Daily Biomass Mixed'!C7</f>
        <v>178.83870967741936</v>
      </c>
    </row>
    <row r="9" spans="1:43" ht="15" x14ac:dyDescent="0.25">
      <c r="A9" s="7">
        <v>42145</v>
      </c>
      <c r="B9">
        <v>7</v>
      </c>
      <c r="C9" s="7">
        <f t="shared" si="0"/>
        <v>42511</v>
      </c>
      <c r="D9" s="5">
        <f>'Steer Intake'!F8</f>
        <v>4066.9199999999996</v>
      </c>
      <c r="E9" s="43">
        <v>319</v>
      </c>
      <c r="F9" s="47">
        <v>547.89074999999968</v>
      </c>
      <c r="G9" s="47">
        <f>'Daily Biomass Sandy'!C8</f>
        <v>320.99516129032276</v>
      </c>
      <c r="I9" s="13">
        <v>325</v>
      </c>
      <c r="J9" s="15">
        <v>733.97990624999989</v>
      </c>
      <c r="K9" s="15">
        <f>'Daily Biomass Sandy'!C8</f>
        <v>320.99516129032276</v>
      </c>
      <c r="M9" s="57">
        <v>325</v>
      </c>
      <c r="N9" s="58">
        <v>1126.2198750000002</v>
      </c>
      <c r="O9" s="58">
        <f>'Daily Biomass Sandy'!C8</f>
        <v>320.99516129032276</v>
      </c>
      <c r="Q9" s="22">
        <v>304</v>
      </c>
      <c r="R9" s="23">
        <v>371.48653125000004</v>
      </c>
      <c r="S9" s="23">
        <f>'Daily Biomass Loamy'!C8</f>
        <v>108.31935483870966</v>
      </c>
      <c r="U9" s="28">
        <v>311</v>
      </c>
      <c r="V9" s="28">
        <v>521.60306250000008</v>
      </c>
      <c r="W9" s="28">
        <f>'Daily Biomass Loamy'!C8</f>
        <v>108.31935483870966</v>
      </c>
      <c r="Y9" s="30">
        <v>322</v>
      </c>
      <c r="Z9" s="33">
        <v>540.28115624999987</v>
      </c>
      <c r="AA9" s="33">
        <f>'Daily Biomass Loamy'!C8</f>
        <v>108.31935483870966</v>
      </c>
      <c r="AC9" s="34">
        <v>304</v>
      </c>
      <c r="AD9" s="37">
        <v>716.68537499999979</v>
      </c>
      <c r="AE9" s="37">
        <f>'Daily Biomass Mixed'!C8</f>
        <v>184.18064516129033</v>
      </c>
      <c r="AG9" s="38">
        <v>322</v>
      </c>
      <c r="AH9" s="41">
        <v>514.68525000000011</v>
      </c>
      <c r="AI9" s="41">
        <f>'Daily Biomass Mixed'!C8</f>
        <v>184.18064516129033</v>
      </c>
      <c r="AK9" s="43">
        <v>368</v>
      </c>
      <c r="AL9" s="48">
        <v>731.21278124999969</v>
      </c>
      <c r="AM9" s="48">
        <f>'Daily Biomass Mixed'!C8</f>
        <v>184.18064516129033</v>
      </c>
      <c r="AO9" s="62">
        <v>368</v>
      </c>
      <c r="AP9" s="63">
        <v>889.63068749999979</v>
      </c>
      <c r="AQ9" s="63">
        <f>'Daily Biomass Mixed'!C8</f>
        <v>184.18064516129033</v>
      </c>
    </row>
    <row r="10" spans="1:43" ht="15" x14ac:dyDescent="0.25">
      <c r="A10" s="7">
        <v>42146</v>
      </c>
      <c r="B10">
        <v>8</v>
      </c>
      <c r="C10" s="7">
        <f t="shared" si="0"/>
        <v>42512</v>
      </c>
      <c r="D10" s="5">
        <f>'Steer Intake'!F9</f>
        <v>4079.7899999999995</v>
      </c>
      <c r="E10" s="43">
        <v>319</v>
      </c>
      <c r="F10" s="47">
        <v>540.33581249999963</v>
      </c>
      <c r="G10" s="47">
        <f>'Daily Biomass Sandy'!C9</f>
        <v>329.53064516129052</v>
      </c>
      <c r="I10" s="13">
        <v>325</v>
      </c>
      <c r="J10" s="15">
        <v>723.85896093749977</v>
      </c>
      <c r="K10" s="15">
        <f>'Daily Biomass Sandy'!C9</f>
        <v>329.53064516129052</v>
      </c>
      <c r="M10" s="57">
        <v>325</v>
      </c>
      <c r="N10" s="58">
        <v>1110.6902812500002</v>
      </c>
      <c r="O10" s="58">
        <f>'Daily Biomass Sandy'!C9</f>
        <v>329.53064516129052</v>
      </c>
      <c r="Q10" s="22">
        <v>304</v>
      </c>
      <c r="R10" s="23">
        <v>366.36405468750007</v>
      </c>
      <c r="S10" s="23">
        <f>'Daily Biomass Loamy'!C9</f>
        <v>111.97741935483869</v>
      </c>
      <c r="U10" s="28">
        <v>311</v>
      </c>
      <c r="V10" s="28">
        <v>514.41060937500015</v>
      </c>
      <c r="W10" s="28">
        <f>'Daily Biomass Loamy'!C9</f>
        <v>111.97741935483869</v>
      </c>
      <c r="Y10" s="30">
        <v>322</v>
      </c>
      <c r="Z10" s="33">
        <v>532.83114843749979</v>
      </c>
      <c r="AA10" s="33">
        <f>'Daily Biomass Loamy'!C9</f>
        <v>111.97741935483869</v>
      </c>
      <c r="AC10" s="34">
        <v>304</v>
      </c>
      <c r="AD10" s="37">
        <v>706.80290624999975</v>
      </c>
      <c r="AE10" s="37">
        <f>'Daily Biomass Mixed'!C9</f>
        <v>189.5225806451613</v>
      </c>
      <c r="AG10" s="38">
        <v>322</v>
      </c>
      <c r="AH10" s="41">
        <v>507.58818750000012</v>
      </c>
      <c r="AI10" s="41">
        <f>'Daily Biomass Mixed'!C9</f>
        <v>189.5225806451613</v>
      </c>
      <c r="AK10" s="43">
        <v>368</v>
      </c>
      <c r="AL10" s="48">
        <v>721.12999218749962</v>
      </c>
      <c r="AM10" s="48">
        <f>'Daily Biomass Mixed'!C9</f>
        <v>189.5225806451613</v>
      </c>
      <c r="AO10" s="62">
        <v>368</v>
      </c>
      <c r="AP10" s="63">
        <v>877.36345312499975</v>
      </c>
      <c r="AQ10" s="63">
        <f>'Daily Biomass Mixed'!C9</f>
        <v>189.5225806451613</v>
      </c>
    </row>
    <row r="11" spans="1:43" ht="15" x14ac:dyDescent="0.25">
      <c r="A11" s="7">
        <v>42147</v>
      </c>
      <c r="B11">
        <v>9</v>
      </c>
      <c r="C11" s="7">
        <f t="shared" si="0"/>
        <v>42513</v>
      </c>
      <c r="D11" s="5">
        <f>'Steer Intake'!F10</f>
        <v>4092.66</v>
      </c>
      <c r="E11" s="43">
        <v>319</v>
      </c>
      <c r="F11" s="47">
        <v>532.81799999999964</v>
      </c>
      <c r="G11" s="47">
        <f>'Daily Biomass Sandy'!C10</f>
        <v>338.06612903225829</v>
      </c>
      <c r="I11" s="13">
        <v>325</v>
      </c>
      <c r="J11" s="15">
        <v>713.78774999999973</v>
      </c>
      <c r="K11" s="15">
        <f>'Daily Biomass Sandy'!C10</f>
        <v>338.06612903225829</v>
      </c>
      <c r="M11" s="57">
        <v>325</v>
      </c>
      <c r="N11" s="58">
        <v>1095.2370000000003</v>
      </c>
      <c r="O11" s="58">
        <f>'Daily Biomass Sandy'!C10</f>
        <v>338.06612903225829</v>
      </c>
      <c r="Q11" s="22">
        <v>304</v>
      </c>
      <c r="R11" s="23">
        <v>361.26675000000006</v>
      </c>
      <c r="S11" s="23">
        <f>'Daily Biomass Loamy'!C10</f>
        <v>115.63548387096772</v>
      </c>
      <c r="U11" s="28">
        <v>311</v>
      </c>
      <c r="V11" s="28">
        <v>507.25350000000014</v>
      </c>
      <c r="W11" s="28">
        <f>'Daily Biomass Loamy'!C10</f>
        <v>115.63548387096772</v>
      </c>
      <c r="Y11" s="30">
        <v>322</v>
      </c>
      <c r="Z11" s="33">
        <v>525.41774999999984</v>
      </c>
      <c r="AA11" s="33">
        <f>'Daily Biomass Loamy'!C10</f>
        <v>115.63548387096772</v>
      </c>
      <c r="AC11" s="34">
        <v>304</v>
      </c>
      <c r="AD11" s="37">
        <v>696.96899999999982</v>
      </c>
      <c r="AE11" s="37">
        <f>'Daily Biomass Mixed'!C10</f>
        <v>194.86451612903227</v>
      </c>
      <c r="AG11" s="38">
        <v>322</v>
      </c>
      <c r="AH11" s="41">
        <v>500.52600000000012</v>
      </c>
      <c r="AI11" s="41">
        <f>'Daily Biomass Mixed'!C10</f>
        <v>194.86451612903227</v>
      </c>
      <c r="AK11" s="43">
        <v>368</v>
      </c>
      <c r="AL11" s="48">
        <v>711.09674999999959</v>
      </c>
      <c r="AM11" s="48">
        <f>'Daily Biomass Mixed'!C10</f>
        <v>194.86451612903227</v>
      </c>
      <c r="AO11" s="62">
        <v>368</v>
      </c>
      <c r="AP11" s="63">
        <v>865.15649999999971</v>
      </c>
      <c r="AQ11" s="63">
        <f>'Daily Biomass Mixed'!C10</f>
        <v>194.86451612903227</v>
      </c>
    </row>
    <row r="12" spans="1:43" ht="15" x14ac:dyDescent="0.25">
      <c r="A12" s="7">
        <v>42148</v>
      </c>
      <c r="B12">
        <v>10</v>
      </c>
      <c r="C12" s="7">
        <f t="shared" si="0"/>
        <v>42514</v>
      </c>
      <c r="D12" s="5">
        <f>'Steer Intake'!F11</f>
        <v>4105.5300000000007</v>
      </c>
      <c r="E12" s="43">
        <v>319</v>
      </c>
      <c r="F12" s="47">
        <v>525.3373124999996</v>
      </c>
      <c r="G12" s="47">
        <f>'Daily Biomass Sandy'!C11</f>
        <v>346.60161290322606</v>
      </c>
      <c r="I12" s="13">
        <v>325</v>
      </c>
      <c r="J12" s="15">
        <v>703.76627343749976</v>
      </c>
      <c r="K12" s="15">
        <f>'Daily Biomass Sandy'!C11</f>
        <v>346.60161290322606</v>
      </c>
      <c r="M12" s="57">
        <v>325</v>
      </c>
      <c r="N12" s="58">
        <v>1079.8600312500002</v>
      </c>
      <c r="O12" s="58">
        <f>'Daily Biomass Sandy'!C11</f>
        <v>346.60161290322606</v>
      </c>
      <c r="Q12" s="22">
        <v>304</v>
      </c>
      <c r="R12" s="23">
        <v>356.19461718750006</v>
      </c>
      <c r="S12" s="23">
        <f>'Daily Biomass Loamy'!C11</f>
        <v>119.29354838709675</v>
      </c>
      <c r="U12" s="28">
        <v>311</v>
      </c>
      <c r="V12" s="28">
        <v>500.13173437500012</v>
      </c>
      <c r="W12" s="28">
        <f>'Daily Biomass Loamy'!C11</f>
        <v>119.29354838709675</v>
      </c>
      <c r="Y12" s="30">
        <v>322</v>
      </c>
      <c r="Z12" s="33">
        <v>518.04096093749979</v>
      </c>
      <c r="AA12" s="33">
        <f>'Daily Biomass Loamy'!C11</f>
        <v>119.29354838709675</v>
      </c>
      <c r="AC12" s="34">
        <v>304</v>
      </c>
      <c r="AD12" s="37">
        <v>687.18365624999979</v>
      </c>
      <c r="AE12" s="37">
        <f>'Daily Biomass Mixed'!C11</f>
        <v>200.20645161290324</v>
      </c>
      <c r="AG12" s="38">
        <v>322</v>
      </c>
      <c r="AH12" s="41">
        <v>493.49868750000013</v>
      </c>
      <c r="AI12" s="41">
        <f>'Daily Biomass Mixed'!C11</f>
        <v>200.20645161290324</v>
      </c>
      <c r="AK12" s="43">
        <v>368</v>
      </c>
      <c r="AL12" s="48">
        <v>701.11305468749958</v>
      </c>
      <c r="AM12" s="48">
        <f>'Daily Biomass Mixed'!C11</f>
        <v>200.20645161290324</v>
      </c>
      <c r="AO12" s="62">
        <v>368</v>
      </c>
      <c r="AP12" s="63">
        <v>853.00982812499979</v>
      </c>
      <c r="AQ12" s="63">
        <f>'Daily Biomass Mixed'!C11</f>
        <v>200.20645161290324</v>
      </c>
    </row>
    <row r="13" spans="1:43" ht="15" x14ac:dyDescent="0.25">
      <c r="A13" s="7">
        <v>42149</v>
      </c>
      <c r="B13">
        <v>11</v>
      </c>
      <c r="C13" s="7">
        <f t="shared" si="0"/>
        <v>42515</v>
      </c>
      <c r="D13" s="5">
        <f>'Steer Intake'!F12</f>
        <v>4118.4000000000005</v>
      </c>
      <c r="E13" s="43">
        <v>319</v>
      </c>
      <c r="F13" s="47">
        <v>517.8937499999995</v>
      </c>
      <c r="G13" s="47">
        <f>'Daily Biomass Sandy'!C12</f>
        <v>355.13709677419382</v>
      </c>
      <c r="I13" s="13">
        <v>325</v>
      </c>
      <c r="J13" s="15">
        <v>693.79453124999975</v>
      </c>
      <c r="K13" s="15">
        <f>'Daily Biomass Sandy'!C12</f>
        <v>355.13709677419382</v>
      </c>
      <c r="M13" s="57">
        <v>325</v>
      </c>
      <c r="N13" s="58">
        <v>1064.5593750000003</v>
      </c>
      <c r="O13" s="58">
        <f>'Daily Biomass Sandy'!C12</f>
        <v>355.13709677419382</v>
      </c>
      <c r="Q13" s="22">
        <v>304</v>
      </c>
      <c r="R13" s="23">
        <v>351.14765625000007</v>
      </c>
      <c r="S13" s="23">
        <f>'Daily Biomass Loamy'!C12</f>
        <v>122.95161290322578</v>
      </c>
      <c r="U13" s="28">
        <v>311</v>
      </c>
      <c r="V13" s="28">
        <v>493.04531250000014</v>
      </c>
      <c r="W13" s="28">
        <f>'Daily Biomass Loamy'!C12</f>
        <v>122.95161290322578</v>
      </c>
      <c r="Y13" s="30">
        <v>322</v>
      </c>
      <c r="Z13" s="33">
        <v>510.70078124999975</v>
      </c>
      <c r="AA13" s="33">
        <f>'Daily Biomass Loamy'!C12</f>
        <v>122.95161290322578</v>
      </c>
      <c r="AC13" s="34">
        <v>304</v>
      </c>
      <c r="AD13" s="37">
        <v>677.44687499999975</v>
      </c>
      <c r="AE13" s="37">
        <f>'Daily Biomass Mixed'!C12</f>
        <v>205.54838709677421</v>
      </c>
      <c r="AG13" s="38">
        <v>322</v>
      </c>
      <c r="AH13" s="41">
        <v>486.50625000000014</v>
      </c>
      <c r="AI13" s="41">
        <f>'Daily Biomass Mixed'!C12</f>
        <v>205.54838709677421</v>
      </c>
      <c r="AK13" s="43">
        <v>368</v>
      </c>
      <c r="AL13" s="48">
        <v>691.1789062499995</v>
      </c>
      <c r="AM13" s="48">
        <f>'Daily Biomass Mixed'!C12</f>
        <v>205.54838709677421</v>
      </c>
      <c r="AO13" s="62">
        <v>368</v>
      </c>
      <c r="AP13" s="63">
        <v>840.92343749999975</v>
      </c>
      <c r="AQ13" s="63">
        <f>'Daily Biomass Mixed'!C12</f>
        <v>205.54838709677421</v>
      </c>
    </row>
    <row r="14" spans="1:43" ht="15" x14ac:dyDescent="0.25">
      <c r="A14" s="7">
        <v>42150</v>
      </c>
      <c r="B14">
        <v>12</v>
      </c>
      <c r="C14" s="7">
        <f t="shared" si="0"/>
        <v>42516</v>
      </c>
      <c r="D14" s="5">
        <f>'Steer Intake'!F13</f>
        <v>4131.2700000000004</v>
      </c>
      <c r="E14" s="43">
        <v>319</v>
      </c>
      <c r="F14" s="47">
        <v>510.48731249999952</v>
      </c>
      <c r="G14" s="47">
        <f>'Daily Biomass Sandy'!C13</f>
        <v>363.67258064516159</v>
      </c>
      <c r="I14" s="13">
        <v>325</v>
      </c>
      <c r="J14" s="15">
        <v>683.87252343749969</v>
      </c>
      <c r="K14" s="15">
        <f>'Daily Biomass Sandy'!C13</f>
        <v>363.67258064516159</v>
      </c>
      <c r="M14" s="57">
        <v>325</v>
      </c>
      <c r="N14" s="58">
        <v>1049.3350312500004</v>
      </c>
      <c r="O14" s="58">
        <f>'Daily Biomass Sandy'!C13</f>
        <v>363.67258064516159</v>
      </c>
      <c r="Q14" s="22">
        <v>304</v>
      </c>
      <c r="R14" s="23">
        <v>346.12586718750009</v>
      </c>
      <c r="S14" s="23">
        <f>'Daily Biomass Loamy'!C13</f>
        <v>126.60967741935481</v>
      </c>
      <c r="U14" s="28">
        <v>311</v>
      </c>
      <c r="V14" s="28">
        <v>485.99423437500019</v>
      </c>
      <c r="W14" s="28">
        <f>'Daily Biomass Loamy'!C13</f>
        <v>126.60967741935481</v>
      </c>
      <c r="Y14" s="30">
        <v>322</v>
      </c>
      <c r="Z14" s="33">
        <v>503.39721093749972</v>
      </c>
      <c r="AA14" s="33">
        <f>'Daily Biomass Loamy'!C13</f>
        <v>126.60967741935481</v>
      </c>
      <c r="AC14" s="34">
        <v>304</v>
      </c>
      <c r="AD14" s="37">
        <v>667.75865624999972</v>
      </c>
      <c r="AE14" s="37">
        <f>'Daily Biomass Mixed'!C13</f>
        <v>210.89032258064518</v>
      </c>
      <c r="AG14" s="38">
        <v>322</v>
      </c>
      <c r="AH14" s="41">
        <v>479.54868750000014</v>
      </c>
      <c r="AI14" s="41">
        <f>'Daily Biomass Mixed'!C13</f>
        <v>210.89032258064518</v>
      </c>
      <c r="AK14" s="43">
        <v>368</v>
      </c>
      <c r="AL14" s="48">
        <v>681.29430468749945</v>
      </c>
      <c r="AM14" s="48">
        <f>'Daily Biomass Mixed'!C13</f>
        <v>210.89032258064518</v>
      </c>
      <c r="AO14" s="62">
        <v>368</v>
      </c>
      <c r="AP14" s="63">
        <v>828.89732812499972</v>
      </c>
      <c r="AQ14" s="63">
        <f>'Daily Biomass Mixed'!C13</f>
        <v>210.89032258064518</v>
      </c>
    </row>
    <row r="15" spans="1:43" ht="15" x14ac:dyDescent="0.25">
      <c r="A15" s="7">
        <v>42151</v>
      </c>
      <c r="B15">
        <v>13</v>
      </c>
      <c r="C15" s="7">
        <f t="shared" si="0"/>
        <v>42517</v>
      </c>
      <c r="D15" s="5">
        <f>'Steer Intake'!F14</f>
        <v>4144.1400000000003</v>
      </c>
      <c r="E15" s="43">
        <v>319</v>
      </c>
      <c r="F15" s="47">
        <v>503.11799999999948</v>
      </c>
      <c r="G15" s="47">
        <f>'Daily Biomass Sandy'!C14</f>
        <v>372.20806451612935</v>
      </c>
      <c r="I15" s="13">
        <v>325</v>
      </c>
      <c r="J15" s="15">
        <v>674.00024999999971</v>
      </c>
      <c r="K15" s="15">
        <f>'Daily Biomass Sandy'!C14</f>
        <v>372.20806451612935</v>
      </c>
      <c r="M15" s="57">
        <v>325</v>
      </c>
      <c r="N15" s="58">
        <v>1034.1870000000004</v>
      </c>
      <c r="O15" s="58">
        <f>'Daily Biomass Sandy'!C14</f>
        <v>372.20806451612935</v>
      </c>
      <c r="Q15" s="22">
        <v>304</v>
      </c>
      <c r="R15" s="23">
        <v>341.12925000000007</v>
      </c>
      <c r="S15" s="23">
        <f>'Daily Biomass Loamy'!C14</f>
        <v>130.26774193548385</v>
      </c>
      <c r="U15" s="28">
        <v>311</v>
      </c>
      <c r="V15" s="28">
        <v>478.97850000000017</v>
      </c>
      <c r="W15" s="28">
        <f>'Daily Biomass Loamy'!C14</f>
        <v>130.26774193548385</v>
      </c>
      <c r="Y15" s="30">
        <v>322</v>
      </c>
      <c r="Z15" s="33">
        <v>496.13024999999971</v>
      </c>
      <c r="AA15" s="33">
        <f>'Daily Biomass Loamy'!C14</f>
        <v>130.26774193548385</v>
      </c>
      <c r="AC15" s="34">
        <v>304</v>
      </c>
      <c r="AD15" s="37">
        <v>658.11899999999969</v>
      </c>
      <c r="AE15" s="37">
        <f>'Daily Biomass Mixed'!C14</f>
        <v>216.23225806451615</v>
      </c>
      <c r="AG15" s="38">
        <v>322</v>
      </c>
      <c r="AH15" s="41">
        <v>472.6260000000002</v>
      </c>
      <c r="AI15" s="41">
        <f>'Daily Biomass Mixed'!C14</f>
        <v>216.23225806451615</v>
      </c>
      <c r="AK15" s="43">
        <v>368</v>
      </c>
      <c r="AL15" s="48">
        <v>671.45924999999943</v>
      </c>
      <c r="AM15" s="48">
        <f>'Daily Biomass Mixed'!C14</f>
        <v>216.23225806451615</v>
      </c>
      <c r="AO15" s="62">
        <v>368</v>
      </c>
      <c r="AP15" s="63">
        <v>816.93149999999969</v>
      </c>
      <c r="AQ15" s="63">
        <f>'Daily Biomass Mixed'!C14</f>
        <v>216.23225806451615</v>
      </c>
    </row>
    <row r="16" spans="1:43" ht="15" x14ac:dyDescent="0.25">
      <c r="A16" s="7">
        <v>42152</v>
      </c>
      <c r="B16">
        <v>14</v>
      </c>
      <c r="C16" s="7">
        <f t="shared" si="0"/>
        <v>42518</v>
      </c>
      <c r="D16" s="5">
        <f>'Steer Intake'!F15</f>
        <v>4157.01</v>
      </c>
      <c r="E16" s="43">
        <v>319</v>
      </c>
      <c r="F16" s="47">
        <v>495.78581249999939</v>
      </c>
      <c r="G16" s="47">
        <f>'Daily Biomass Sandy'!C15</f>
        <v>380.74354838709712</v>
      </c>
      <c r="I16" s="13">
        <v>325</v>
      </c>
      <c r="J16" s="15">
        <v>664.17771093749968</v>
      </c>
      <c r="K16" s="15">
        <f>'Daily Biomass Sandy'!C15</f>
        <v>380.74354838709712</v>
      </c>
      <c r="M16" s="57">
        <v>325</v>
      </c>
      <c r="N16" s="58">
        <v>1019.1152812500004</v>
      </c>
      <c r="O16" s="58">
        <f>'Daily Biomass Sandy'!C15</f>
        <v>380.74354838709712</v>
      </c>
      <c r="Q16" s="22">
        <v>304</v>
      </c>
      <c r="R16" s="23">
        <v>336.15780468750006</v>
      </c>
      <c r="S16" s="23">
        <f>'Daily Biomass Loamy'!C15</f>
        <v>133.92580645161289</v>
      </c>
      <c r="U16" s="28">
        <v>311</v>
      </c>
      <c r="V16" s="28">
        <v>471.99810937500018</v>
      </c>
      <c r="W16" s="28">
        <f>'Daily Biomass Loamy'!C15</f>
        <v>133.92580645161289</v>
      </c>
      <c r="Y16" s="30">
        <v>322</v>
      </c>
      <c r="Z16" s="33">
        <v>488.8998984374997</v>
      </c>
      <c r="AA16" s="33">
        <f>'Daily Biomass Loamy'!C15</f>
        <v>133.92580645161289</v>
      </c>
      <c r="AC16" s="34">
        <v>304</v>
      </c>
      <c r="AD16" s="37">
        <v>648.52790624999966</v>
      </c>
      <c r="AE16" s="37">
        <f>'Daily Biomass Mixed'!C15</f>
        <v>221.57419354838711</v>
      </c>
      <c r="AG16" s="38">
        <v>322</v>
      </c>
      <c r="AH16" s="41">
        <v>465.73818750000021</v>
      </c>
      <c r="AI16" s="41">
        <f>'Daily Biomass Mixed'!C15</f>
        <v>221.57419354838711</v>
      </c>
      <c r="AK16" s="43">
        <v>368</v>
      </c>
      <c r="AL16" s="48">
        <v>661.67374218749944</v>
      </c>
      <c r="AM16" s="48">
        <f>'Daily Biomass Mixed'!C15</f>
        <v>221.57419354838711</v>
      </c>
      <c r="AO16" s="62">
        <v>368</v>
      </c>
      <c r="AP16" s="63">
        <v>805.02595312499966</v>
      </c>
      <c r="AQ16" s="63">
        <f>'Daily Biomass Mixed'!C15</f>
        <v>221.57419354838711</v>
      </c>
    </row>
    <row r="17" spans="1:43" ht="15" x14ac:dyDescent="0.25">
      <c r="A17" s="7">
        <v>42153</v>
      </c>
      <c r="B17">
        <v>15</v>
      </c>
      <c r="C17" s="7">
        <f t="shared" si="0"/>
        <v>42519</v>
      </c>
      <c r="D17" s="5">
        <f>'Steer Intake'!F16</f>
        <v>4169.88</v>
      </c>
      <c r="E17" s="43">
        <v>319</v>
      </c>
      <c r="F17" s="47">
        <v>488.49074999999937</v>
      </c>
      <c r="G17" s="47">
        <f>'Daily Biomass Sandy'!C16</f>
        <v>389.27903225806489</v>
      </c>
      <c r="I17" s="13">
        <v>325</v>
      </c>
      <c r="J17" s="15">
        <v>654.40490624999961</v>
      </c>
      <c r="K17" s="15">
        <f>'Daily Biomass Sandy'!C16</f>
        <v>389.27903225806489</v>
      </c>
      <c r="M17" s="57">
        <v>325</v>
      </c>
      <c r="N17" s="58">
        <v>1004.1198750000004</v>
      </c>
      <c r="O17" s="58">
        <f>'Daily Biomass Sandy'!C16</f>
        <v>389.27903225806489</v>
      </c>
      <c r="Q17" s="22">
        <v>304</v>
      </c>
      <c r="R17" s="23">
        <v>331.21153125000006</v>
      </c>
      <c r="S17" s="23">
        <f>'Daily Biomass Loamy'!C16</f>
        <v>137.58387096774192</v>
      </c>
      <c r="U17" s="28">
        <v>311</v>
      </c>
      <c r="V17" s="28">
        <v>465.05306250000018</v>
      </c>
      <c r="W17" s="28">
        <f>'Daily Biomass Loamy'!C16</f>
        <v>137.58387096774192</v>
      </c>
      <c r="Y17" s="30">
        <v>322</v>
      </c>
      <c r="Z17" s="33">
        <v>481.70615624999965</v>
      </c>
      <c r="AA17" s="33">
        <f>'Daily Biomass Loamy'!C16</f>
        <v>137.58387096774192</v>
      </c>
      <c r="AC17" s="34">
        <v>304</v>
      </c>
      <c r="AD17" s="37">
        <v>638.98537499999964</v>
      </c>
      <c r="AE17" s="37">
        <f>'Daily Biomass Mixed'!C16</f>
        <v>226.91612903225808</v>
      </c>
      <c r="AG17" s="38">
        <v>322</v>
      </c>
      <c r="AH17" s="41">
        <v>458.88525000000021</v>
      </c>
      <c r="AI17" s="41">
        <f>'Daily Biomass Mixed'!C16</f>
        <v>226.91612903225808</v>
      </c>
      <c r="AK17" s="43">
        <v>368</v>
      </c>
      <c r="AL17" s="48">
        <v>651.93778124999938</v>
      </c>
      <c r="AM17" s="48">
        <f>'Daily Biomass Mixed'!C16</f>
        <v>226.91612903225808</v>
      </c>
      <c r="AO17" s="62">
        <v>368</v>
      </c>
      <c r="AP17" s="63">
        <v>793.18068749999964</v>
      </c>
      <c r="AQ17" s="63">
        <f>'Daily Biomass Mixed'!C16</f>
        <v>226.91612903225808</v>
      </c>
    </row>
    <row r="18" spans="1:43" ht="15" x14ac:dyDescent="0.25">
      <c r="A18" s="7">
        <v>42154</v>
      </c>
      <c r="B18">
        <v>16</v>
      </c>
      <c r="C18" s="7">
        <f t="shared" si="0"/>
        <v>42520</v>
      </c>
      <c r="D18" s="5">
        <f>'Steer Intake'!F17</f>
        <v>4182.75</v>
      </c>
      <c r="E18" s="43">
        <v>319</v>
      </c>
      <c r="F18" s="47">
        <v>481.23281249999934</v>
      </c>
      <c r="G18" s="47">
        <f>'Daily Biomass Sandy'!C17</f>
        <v>397.81451612903265</v>
      </c>
      <c r="I18" s="13">
        <v>325</v>
      </c>
      <c r="J18" s="15">
        <v>644.68183593749961</v>
      </c>
      <c r="K18" s="15">
        <f>'Daily Biomass Sandy'!C17</f>
        <v>397.81451612903265</v>
      </c>
      <c r="M18" s="57">
        <v>325</v>
      </c>
      <c r="N18" s="58">
        <v>989.20078125000043</v>
      </c>
      <c r="O18" s="58">
        <f>'Daily Biomass Sandy'!C17</f>
        <v>397.81451612903265</v>
      </c>
      <c r="Q18" s="22">
        <v>304</v>
      </c>
      <c r="R18" s="23">
        <v>326.29042968750008</v>
      </c>
      <c r="S18" s="23">
        <f>'Daily Biomass Loamy'!C17</f>
        <v>141.24193548387095</v>
      </c>
      <c r="U18" s="28">
        <v>311</v>
      </c>
      <c r="V18" s="28">
        <v>458.14335937500022</v>
      </c>
      <c r="W18" s="28">
        <f>'Daily Biomass Loamy'!C17</f>
        <v>141.24193548387095</v>
      </c>
      <c r="Y18" s="30">
        <v>322</v>
      </c>
      <c r="Z18" s="33">
        <v>474.54902343749961</v>
      </c>
      <c r="AA18" s="33">
        <f>'Daily Biomass Loamy'!C17</f>
        <v>141.24193548387095</v>
      </c>
      <c r="AC18" s="34">
        <v>304</v>
      </c>
      <c r="AD18" s="37">
        <v>629.49140624999961</v>
      </c>
      <c r="AE18" s="37">
        <f>'Daily Biomass Mixed'!C17</f>
        <v>232.25806451612905</v>
      </c>
      <c r="AG18" s="38">
        <v>322</v>
      </c>
      <c r="AH18" s="41">
        <v>452.06718750000022</v>
      </c>
      <c r="AI18" s="41">
        <f>'Daily Biomass Mixed'!C17</f>
        <v>232.25806451612905</v>
      </c>
      <c r="AK18" s="43">
        <v>368</v>
      </c>
      <c r="AL18" s="48">
        <v>642.25136718749934</v>
      </c>
      <c r="AM18" s="48">
        <f>'Daily Biomass Mixed'!C17</f>
        <v>232.25806451612905</v>
      </c>
      <c r="AO18" s="62">
        <v>368</v>
      </c>
      <c r="AP18" s="63">
        <v>781.39570312499961</v>
      </c>
      <c r="AQ18" s="63">
        <f>'Daily Biomass Mixed'!C17</f>
        <v>232.25806451612905</v>
      </c>
    </row>
    <row r="19" spans="1:43" ht="15" x14ac:dyDescent="0.25">
      <c r="A19" s="7">
        <v>42155</v>
      </c>
      <c r="B19">
        <v>17</v>
      </c>
      <c r="C19" s="7">
        <f t="shared" si="0"/>
        <v>42521</v>
      </c>
      <c r="D19" s="5">
        <f>'Steer Intake'!F18</f>
        <v>4195.62</v>
      </c>
      <c r="E19" s="43">
        <v>319</v>
      </c>
      <c r="F19" s="47">
        <v>474.01199999999932</v>
      </c>
      <c r="G19" s="47">
        <f>'Daily Biomass Sandy'!C18</f>
        <v>406.35000000000042</v>
      </c>
      <c r="I19" s="13">
        <v>325</v>
      </c>
      <c r="J19" s="15">
        <v>635.00849999999957</v>
      </c>
      <c r="K19" s="15">
        <f>'Daily Biomass Sandy'!C18</f>
        <v>406.35000000000042</v>
      </c>
      <c r="M19" s="57">
        <v>325</v>
      </c>
      <c r="N19" s="58">
        <v>974.3580000000004</v>
      </c>
      <c r="O19" s="58">
        <f>'Daily Biomass Sandy'!C18</f>
        <v>406.35000000000042</v>
      </c>
      <c r="Q19" s="22">
        <v>304</v>
      </c>
      <c r="R19" s="23">
        <v>321.39450000000011</v>
      </c>
      <c r="S19" s="23">
        <f>'Daily Biomass Loamy'!C18</f>
        <v>144.89999999999998</v>
      </c>
      <c r="U19" s="28">
        <v>311</v>
      </c>
      <c r="V19" s="28">
        <v>451.26900000000023</v>
      </c>
      <c r="W19" s="28">
        <f>'Daily Biomass Loamy'!C18</f>
        <v>144.89999999999998</v>
      </c>
      <c r="Y19" s="30">
        <v>322</v>
      </c>
      <c r="Z19" s="33">
        <v>467.42849999999959</v>
      </c>
      <c r="AA19" s="33">
        <f>'Daily Biomass Loamy'!C18</f>
        <v>144.89999999999998</v>
      </c>
      <c r="AC19" s="34">
        <v>304</v>
      </c>
      <c r="AD19" s="37">
        <v>620.04599999999959</v>
      </c>
      <c r="AE19" s="37">
        <f>'Daily Biomass Mixed'!C18</f>
        <v>237.60000000000002</v>
      </c>
      <c r="AG19" s="38">
        <v>322</v>
      </c>
      <c r="AH19" s="41">
        <v>445.28400000000022</v>
      </c>
      <c r="AI19" s="41">
        <f>'Daily Biomass Mixed'!C18</f>
        <v>237.60000000000002</v>
      </c>
      <c r="AK19" s="43">
        <v>368</v>
      </c>
      <c r="AL19" s="48">
        <v>632.61449999999923</v>
      </c>
      <c r="AM19" s="48">
        <f>'Daily Biomass Mixed'!C18</f>
        <v>237.60000000000002</v>
      </c>
      <c r="AO19" s="62">
        <v>368</v>
      </c>
      <c r="AP19" s="63">
        <v>769.67099999999959</v>
      </c>
      <c r="AQ19" s="63">
        <f>'Daily Biomass Mixed'!C18</f>
        <v>237.60000000000002</v>
      </c>
    </row>
    <row r="20" spans="1:43" ht="15" x14ac:dyDescent="0.25">
      <c r="A20" s="7">
        <v>42156</v>
      </c>
      <c r="B20">
        <v>18</v>
      </c>
      <c r="C20" s="7">
        <f t="shared" si="0"/>
        <v>42522</v>
      </c>
      <c r="D20" s="5">
        <f>'Steer Intake'!F19</f>
        <v>4208.49</v>
      </c>
      <c r="E20" s="43">
        <v>319</v>
      </c>
      <c r="F20" s="47">
        <v>457.6868999999993</v>
      </c>
      <c r="G20" s="47">
        <f>'Daily Biomass Sandy'!C19</f>
        <v>417.3750000000004</v>
      </c>
      <c r="I20" s="13">
        <v>325</v>
      </c>
      <c r="J20" s="15">
        <v>613.1386374999995</v>
      </c>
      <c r="K20" s="15">
        <f>'Daily Biomass Sandy'!C19</f>
        <v>417.3750000000004</v>
      </c>
      <c r="M20" s="57">
        <v>325</v>
      </c>
      <c r="N20" s="58">
        <v>940.80085000000054</v>
      </c>
      <c r="O20" s="58">
        <f>'Daily Biomass Sandy'!C19</f>
        <v>417.3750000000004</v>
      </c>
      <c r="Q20" s="22">
        <v>304</v>
      </c>
      <c r="R20" s="23">
        <v>310.3255875000001</v>
      </c>
      <c r="S20" s="23">
        <f>'Daily Biomass Loamy'!C19</f>
        <v>154.97999999999999</v>
      </c>
      <c r="U20" s="28">
        <v>311</v>
      </c>
      <c r="V20" s="28">
        <v>435.72717500000016</v>
      </c>
      <c r="W20" s="28">
        <f>'Daily Biomass Loamy'!C19</f>
        <v>154.97999999999999</v>
      </c>
      <c r="Y20" s="30">
        <v>322</v>
      </c>
      <c r="Z20" s="33">
        <v>451.33013749999964</v>
      </c>
      <c r="AA20" s="33">
        <f>'Daily Biomass Loamy'!C19</f>
        <v>154.97999999999999</v>
      </c>
      <c r="AC20" s="34">
        <v>304</v>
      </c>
      <c r="AD20" s="37">
        <v>598.69144999999958</v>
      </c>
      <c r="AE20" s="37">
        <f>'Daily Biomass Mixed'!C19</f>
        <v>247.56000000000003</v>
      </c>
      <c r="AG20" s="38">
        <v>322</v>
      </c>
      <c r="AH20" s="41">
        <v>429.94830000000019</v>
      </c>
      <c r="AI20" s="41">
        <f>'Daily Biomass Mixed'!C19</f>
        <v>247.56000000000003</v>
      </c>
      <c r="AK20" s="43">
        <v>368</v>
      </c>
      <c r="AL20" s="48">
        <v>610.82708749999927</v>
      </c>
      <c r="AM20" s="48">
        <f>'Daily Biomass Mixed'!C19</f>
        <v>247.56000000000003</v>
      </c>
      <c r="AO20" s="62">
        <v>368</v>
      </c>
      <c r="AP20" s="63">
        <v>743.16332499999953</v>
      </c>
      <c r="AQ20" s="63">
        <f>'Daily Biomass Mixed'!C19</f>
        <v>247.56000000000003</v>
      </c>
    </row>
    <row r="21" spans="1:43" ht="15" x14ac:dyDescent="0.25">
      <c r="A21" s="7">
        <v>42157</v>
      </c>
      <c r="B21">
        <v>19</v>
      </c>
      <c r="C21" s="7">
        <f t="shared" si="0"/>
        <v>42523</v>
      </c>
      <c r="D21" s="5">
        <f>'Steer Intake'!F20</f>
        <v>4221.3599999999997</v>
      </c>
      <c r="E21" s="43">
        <v>319</v>
      </c>
      <c r="F21" s="47">
        <v>441.6191999999993</v>
      </c>
      <c r="G21" s="47">
        <f>'Daily Biomass Sandy'!C20</f>
        <v>428.40000000000038</v>
      </c>
      <c r="I21" s="13">
        <v>325</v>
      </c>
      <c r="J21" s="15">
        <v>591.61359999999956</v>
      </c>
      <c r="K21" s="15">
        <f>'Daily Biomass Sandy'!C20</f>
        <v>428.40000000000038</v>
      </c>
      <c r="M21" s="57">
        <v>325</v>
      </c>
      <c r="N21" s="58">
        <v>907.77280000000053</v>
      </c>
      <c r="O21" s="58">
        <f>'Daily Biomass Sandy'!C20</f>
        <v>428.40000000000038</v>
      </c>
      <c r="Q21" s="22">
        <v>304</v>
      </c>
      <c r="R21" s="23">
        <v>299.4312000000001</v>
      </c>
      <c r="S21" s="23">
        <f>'Daily Biomass Loamy'!C20</f>
        <v>165.06</v>
      </c>
      <c r="U21" s="28">
        <v>311</v>
      </c>
      <c r="V21" s="28">
        <v>420.43040000000013</v>
      </c>
      <c r="W21" s="28">
        <f>'Daily Biomass Loamy'!C20</f>
        <v>165.06</v>
      </c>
      <c r="Y21" s="30">
        <v>322</v>
      </c>
      <c r="Z21" s="33">
        <v>435.48559999999969</v>
      </c>
      <c r="AA21" s="33">
        <f>'Daily Biomass Loamy'!C20</f>
        <v>165.06</v>
      </c>
      <c r="AC21" s="34">
        <v>304</v>
      </c>
      <c r="AD21" s="37">
        <v>577.67359999999951</v>
      </c>
      <c r="AE21" s="37">
        <f>'Daily Biomass Mixed'!C20</f>
        <v>257.52000000000004</v>
      </c>
      <c r="AG21" s="38">
        <v>322</v>
      </c>
      <c r="AH21" s="41">
        <v>414.85440000000023</v>
      </c>
      <c r="AI21" s="41">
        <f>'Daily Biomass Mixed'!C20</f>
        <v>257.52000000000004</v>
      </c>
      <c r="AK21" s="43">
        <v>368</v>
      </c>
      <c r="AL21" s="48">
        <v>589.38319999999931</v>
      </c>
      <c r="AM21" s="48">
        <f>'Daily Biomass Mixed'!C20</f>
        <v>257.52000000000004</v>
      </c>
      <c r="AO21" s="62">
        <v>368</v>
      </c>
      <c r="AP21" s="63">
        <v>717.07359999999949</v>
      </c>
      <c r="AQ21" s="63">
        <f>'Daily Biomass Mixed'!C20</f>
        <v>257.52000000000004</v>
      </c>
    </row>
    <row r="22" spans="1:43" ht="15" x14ac:dyDescent="0.25">
      <c r="A22" s="7">
        <v>42158</v>
      </c>
      <c r="B22">
        <v>20</v>
      </c>
      <c r="C22" s="7">
        <f t="shared" si="0"/>
        <v>42524</v>
      </c>
      <c r="D22" s="5">
        <f>'Steer Intake'!F21</f>
        <v>4234.2299999999996</v>
      </c>
      <c r="E22" s="43">
        <v>319</v>
      </c>
      <c r="F22" s="47">
        <v>425.80889999999931</v>
      </c>
      <c r="G22" s="47">
        <f>'Daily Biomass Sandy'!C21</f>
        <v>439.42500000000035</v>
      </c>
      <c r="I22" s="13">
        <v>325</v>
      </c>
      <c r="J22" s="15">
        <v>570.43338749999953</v>
      </c>
      <c r="K22" s="15">
        <f>'Daily Biomass Sandy'!C21</f>
        <v>439.42500000000035</v>
      </c>
      <c r="M22" s="57">
        <v>325</v>
      </c>
      <c r="N22" s="58">
        <v>875.27385000000061</v>
      </c>
      <c r="O22" s="58">
        <f>'Daily Biomass Sandy'!C21</f>
        <v>439.42500000000035</v>
      </c>
      <c r="Q22" s="22">
        <v>304</v>
      </c>
      <c r="R22" s="23">
        <v>288.71133750000013</v>
      </c>
      <c r="S22" s="23">
        <f>'Daily Biomass Loamy'!C21</f>
        <v>175.14000000000001</v>
      </c>
      <c r="U22" s="28">
        <v>311</v>
      </c>
      <c r="V22" s="28">
        <v>405.3786750000001</v>
      </c>
      <c r="W22" s="28">
        <f>'Daily Biomass Loamy'!C21</f>
        <v>175.14000000000001</v>
      </c>
      <c r="Y22" s="30">
        <v>322</v>
      </c>
      <c r="Z22" s="33">
        <v>419.8948874999997</v>
      </c>
      <c r="AA22" s="33">
        <f>'Daily Biomass Loamy'!C21</f>
        <v>175.14000000000001</v>
      </c>
      <c r="AC22" s="34">
        <v>304</v>
      </c>
      <c r="AD22" s="37">
        <v>556.99244999999951</v>
      </c>
      <c r="AE22" s="37">
        <f>'Daily Biomass Mixed'!C21</f>
        <v>267.48</v>
      </c>
      <c r="AG22" s="38">
        <v>322</v>
      </c>
      <c r="AH22" s="41">
        <v>400.00230000000022</v>
      </c>
      <c r="AI22" s="41">
        <f>'Daily Biomass Mixed'!C21</f>
        <v>267.48</v>
      </c>
      <c r="AK22" s="43">
        <v>368</v>
      </c>
      <c r="AL22" s="48">
        <v>568.28283749999935</v>
      </c>
      <c r="AM22" s="48">
        <f>'Daily Biomass Mixed'!C21</f>
        <v>267.48</v>
      </c>
      <c r="AO22" s="62">
        <v>368</v>
      </c>
      <c r="AP22" s="63">
        <v>691.40182499999946</v>
      </c>
      <c r="AQ22" s="63">
        <f>'Daily Biomass Mixed'!C21</f>
        <v>267.48</v>
      </c>
    </row>
    <row r="23" spans="1:43" ht="15" x14ac:dyDescent="0.25">
      <c r="A23" s="7">
        <v>42159</v>
      </c>
      <c r="B23">
        <v>21</v>
      </c>
      <c r="C23" s="7">
        <f t="shared" si="0"/>
        <v>42525</v>
      </c>
      <c r="D23" s="5">
        <f>'Steer Intake'!F22</f>
        <v>4247.0999999999995</v>
      </c>
      <c r="E23" s="43">
        <v>319</v>
      </c>
      <c r="F23" s="47">
        <v>410.25599999999929</v>
      </c>
      <c r="G23" s="47">
        <f>'Daily Biomass Sandy'!C22</f>
        <v>450.45000000000033</v>
      </c>
      <c r="I23" s="13">
        <v>325</v>
      </c>
      <c r="J23" s="15">
        <v>549.5979999999995</v>
      </c>
      <c r="K23" s="15">
        <f>'Daily Biomass Sandy'!C22</f>
        <v>450.45000000000033</v>
      </c>
      <c r="M23" s="57">
        <v>325</v>
      </c>
      <c r="N23" s="58">
        <v>843.30400000000066</v>
      </c>
      <c r="O23" s="58">
        <f>'Daily Biomass Sandy'!C22</f>
        <v>450.45000000000033</v>
      </c>
      <c r="Q23" s="22">
        <v>304</v>
      </c>
      <c r="R23" s="23">
        <v>278.16600000000011</v>
      </c>
      <c r="S23" s="23">
        <f>'Daily Biomass Loamy'!C22</f>
        <v>185.22000000000003</v>
      </c>
      <c r="U23" s="28">
        <v>311</v>
      </c>
      <c r="V23" s="28">
        <v>390.57200000000012</v>
      </c>
      <c r="W23" s="28">
        <f>'Daily Biomass Loamy'!C22</f>
        <v>185.22000000000003</v>
      </c>
      <c r="Y23" s="30">
        <v>322</v>
      </c>
      <c r="Z23" s="33">
        <v>404.55799999999965</v>
      </c>
      <c r="AA23" s="33">
        <f>'Daily Biomass Loamy'!C22</f>
        <v>185.22000000000003</v>
      </c>
      <c r="AC23" s="34">
        <v>304</v>
      </c>
      <c r="AD23" s="37">
        <v>536.64799999999946</v>
      </c>
      <c r="AE23" s="37">
        <f>'Daily Biomass Mixed'!C22</f>
        <v>277.44</v>
      </c>
      <c r="AG23" s="38">
        <v>322</v>
      </c>
      <c r="AH23" s="41">
        <v>385.39200000000022</v>
      </c>
      <c r="AI23" s="41">
        <f>'Daily Biomass Mixed'!C22</f>
        <v>277.44</v>
      </c>
      <c r="AK23" s="43">
        <v>368</v>
      </c>
      <c r="AL23" s="48">
        <v>547.52599999999939</v>
      </c>
      <c r="AM23" s="48">
        <f>'Daily Biomass Mixed'!C22</f>
        <v>277.44</v>
      </c>
      <c r="AO23" s="62">
        <v>368</v>
      </c>
      <c r="AP23" s="63">
        <v>666.14799999999946</v>
      </c>
      <c r="AQ23" s="63">
        <f>'Daily Biomass Mixed'!C22</f>
        <v>277.44</v>
      </c>
    </row>
    <row r="24" spans="1:43" ht="15" x14ac:dyDescent="0.25">
      <c r="A24" s="7">
        <v>42160</v>
      </c>
      <c r="B24">
        <v>22</v>
      </c>
      <c r="C24" s="7">
        <f t="shared" si="0"/>
        <v>42526</v>
      </c>
      <c r="D24" s="5">
        <f>'Steer Intake'!F23</f>
        <v>4259.97</v>
      </c>
      <c r="E24" s="43">
        <v>319</v>
      </c>
      <c r="F24" s="47">
        <v>394.96049999999929</v>
      </c>
      <c r="G24" s="47">
        <f>'Daily Biomass Sandy'!C23</f>
        <v>461.47500000000031</v>
      </c>
      <c r="I24" s="13">
        <v>325</v>
      </c>
      <c r="J24" s="15">
        <v>529.10743749999949</v>
      </c>
      <c r="K24" s="15">
        <f>'Daily Biomass Sandy'!C23</f>
        <v>461.47500000000031</v>
      </c>
      <c r="M24" s="57">
        <v>325</v>
      </c>
      <c r="N24" s="58">
        <v>811.86325000000068</v>
      </c>
      <c r="O24" s="58">
        <f>'Daily Biomass Sandy'!C23</f>
        <v>461.47500000000031</v>
      </c>
      <c r="Q24" s="22">
        <v>304</v>
      </c>
      <c r="R24" s="23">
        <v>267.79518750000011</v>
      </c>
      <c r="S24" s="23">
        <f>'Daily Biomass Loamy'!C23</f>
        <v>195.30000000000004</v>
      </c>
      <c r="U24" s="28">
        <v>311</v>
      </c>
      <c r="V24" s="28">
        <v>376.01037500000012</v>
      </c>
      <c r="W24" s="28">
        <f>'Daily Biomass Loamy'!C23</f>
        <v>195.30000000000004</v>
      </c>
      <c r="Y24" s="30">
        <v>322</v>
      </c>
      <c r="Z24" s="33">
        <v>389.47493749999967</v>
      </c>
      <c r="AA24" s="33">
        <f>'Daily Biomass Loamy'!C23</f>
        <v>195.30000000000004</v>
      </c>
      <c r="AC24" s="34">
        <v>304</v>
      </c>
      <c r="AD24" s="37">
        <v>516.64024999999947</v>
      </c>
      <c r="AE24" s="37">
        <f>'Daily Biomass Mixed'!C23</f>
        <v>287.39999999999998</v>
      </c>
      <c r="AG24" s="38">
        <v>322</v>
      </c>
      <c r="AH24" s="41">
        <v>371.02350000000024</v>
      </c>
      <c r="AI24" s="41">
        <f>'Daily Biomass Mixed'!C23</f>
        <v>287.39999999999998</v>
      </c>
      <c r="AK24" s="43">
        <v>368</v>
      </c>
      <c r="AL24" s="48">
        <v>527.11268749999942</v>
      </c>
      <c r="AM24" s="48">
        <f>'Daily Biomass Mixed'!C23</f>
        <v>287.39999999999998</v>
      </c>
      <c r="AO24" s="62">
        <v>368</v>
      </c>
      <c r="AP24" s="63">
        <v>641.31212499999947</v>
      </c>
      <c r="AQ24" s="63">
        <f>'Daily Biomass Mixed'!C23</f>
        <v>287.39999999999998</v>
      </c>
    </row>
    <row r="25" spans="1:43" ht="15" x14ac:dyDescent="0.25">
      <c r="A25" s="7">
        <v>42161</v>
      </c>
      <c r="B25">
        <v>23</v>
      </c>
      <c r="C25" s="7">
        <f t="shared" si="0"/>
        <v>42527</v>
      </c>
      <c r="D25" s="5">
        <f>'Steer Intake'!F24</f>
        <v>4272.84</v>
      </c>
      <c r="E25" s="43">
        <v>319</v>
      </c>
      <c r="F25" s="47">
        <v>379.9223999999993</v>
      </c>
      <c r="G25" s="47">
        <f>'Daily Biomass Sandy'!C24</f>
        <v>472.50000000000028</v>
      </c>
      <c r="I25" s="13">
        <v>325</v>
      </c>
      <c r="J25" s="15">
        <v>508.96169999999944</v>
      </c>
      <c r="K25" s="15">
        <f>'Daily Biomass Sandy'!C24</f>
        <v>472.50000000000028</v>
      </c>
      <c r="M25" s="57">
        <v>325</v>
      </c>
      <c r="N25" s="58">
        <v>780.95160000000067</v>
      </c>
      <c r="O25" s="58">
        <f>'Daily Biomass Sandy'!C24</f>
        <v>472.50000000000028</v>
      </c>
      <c r="Q25" s="22">
        <v>304</v>
      </c>
      <c r="R25" s="23">
        <v>257.59890000000013</v>
      </c>
      <c r="S25" s="23">
        <f>'Daily Biomass Loamy'!C24</f>
        <v>205.38000000000005</v>
      </c>
      <c r="U25" s="28">
        <v>311</v>
      </c>
      <c r="V25" s="28">
        <v>361.69380000000012</v>
      </c>
      <c r="W25" s="28">
        <f>'Daily Biomass Loamy'!C24</f>
        <v>205.38000000000005</v>
      </c>
      <c r="Y25" s="30">
        <v>322</v>
      </c>
      <c r="Z25" s="33">
        <v>374.64569999999964</v>
      </c>
      <c r="AA25" s="33">
        <f>'Daily Biomass Loamy'!C24</f>
        <v>205.38000000000005</v>
      </c>
      <c r="AC25" s="34">
        <v>304</v>
      </c>
      <c r="AD25" s="37">
        <v>496.96919999999943</v>
      </c>
      <c r="AE25" s="37">
        <f>'Daily Biomass Mixed'!C24</f>
        <v>297.35999999999996</v>
      </c>
      <c r="AG25" s="38">
        <v>322</v>
      </c>
      <c r="AH25" s="41">
        <v>356.89680000000027</v>
      </c>
      <c r="AI25" s="41">
        <f>'Daily Biomass Mixed'!C24</f>
        <v>297.35999999999996</v>
      </c>
      <c r="AK25" s="43">
        <v>368</v>
      </c>
      <c r="AL25" s="48">
        <v>507.04289999999941</v>
      </c>
      <c r="AM25" s="48">
        <f>'Daily Biomass Mixed'!C24</f>
        <v>297.35999999999996</v>
      </c>
      <c r="AO25" s="62">
        <v>368</v>
      </c>
      <c r="AP25" s="63">
        <v>616.89419999999939</v>
      </c>
      <c r="AQ25" s="63">
        <f>'Daily Biomass Mixed'!C24</f>
        <v>297.35999999999996</v>
      </c>
    </row>
    <row r="26" spans="1:43" ht="15" x14ac:dyDescent="0.25">
      <c r="A26" s="7">
        <v>42162</v>
      </c>
      <c r="B26">
        <v>24</v>
      </c>
      <c r="C26" s="7">
        <f t="shared" si="0"/>
        <v>42528</v>
      </c>
      <c r="D26" s="5">
        <f>'Steer Intake'!F25</f>
        <v>4285.71</v>
      </c>
      <c r="E26" s="43">
        <v>319</v>
      </c>
      <c r="F26" s="47">
        <v>365.14169999999933</v>
      </c>
      <c r="G26" s="47">
        <f>'Daily Biomass Sandy'!C25</f>
        <v>483.52500000000026</v>
      </c>
      <c r="I26" s="13">
        <v>325</v>
      </c>
      <c r="J26" s="15">
        <v>489.1607874999994</v>
      </c>
      <c r="K26" s="15">
        <f>'Daily Biomass Sandy'!C25</f>
        <v>483.52500000000026</v>
      </c>
      <c r="M26" s="57">
        <v>325</v>
      </c>
      <c r="N26" s="58">
        <v>750.56905000000063</v>
      </c>
      <c r="O26" s="58">
        <f>'Daily Biomass Sandy'!C25</f>
        <v>483.52500000000026</v>
      </c>
      <c r="Q26" s="22">
        <v>304</v>
      </c>
      <c r="R26" s="23">
        <v>247.57713750000011</v>
      </c>
      <c r="S26" s="23">
        <f>'Daily Biomass Loamy'!C25</f>
        <v>215.46000000000006</v>
      </c>
      <c r="U26" s="28">
        <v>311</v>
      </c>
      <c r="V26" s="28">
        <v>347.62227500000012</v>
      </c>
      <c r="W26" s="28">
        <f>'Daily Biomass Loamy'!C25</f>
        <v>215.46000000000006</v>
      </c>
      <c r="Y26" s="30">
        <v>322</v>
      </c>
      <c r="Z26" s="33">
        <v>360.07028749999961</v>
      </c>
      <c r="AA26" s="33">
        <f>'Daily Biomass Loamy'!C25</f>
        <v>215.46000000000006</v>
      </c>
      <c r="AC26" s="34">
        <v>304</v>
      </c>
      <c r="AD26" s="37">
        <v>477.6348499999994</v>
      </c>
      <c r="AE26" s="37">
        <f>'Daily Biomass Mixed'!C25</f>
        <v>307.31999999999994</v>
      </c>
      <c r="AG26" s="38">
        <v>322</v>
      </c>
      <c r="AH26" s="41">
        <v>343.01190000000025</v>
      </c>
      <c r="AI26" s="41">
        <f>'Daily Biomass Mixed'!C25</f>
        <v>307.31999999999994</v>
      </c>
      <c r="AK26" s="43">
        <v>368</v>
      </c>
      <c r="AL26" s="48">
        <v>487.31663749999939</v>
      </c>
      <c r="AM26" s="48">
        <f>'Daily Biomass Mixed'!C25</f>
        <v>307.31999999999994</v>
      </c>
      <c r="AO26" s="62">
        <v>368</v>
      </c>
      <c r="AP26" s="63">
        <v>592.89422499999932</v>
      </c>
      <c r="AQ26" s="63">
        <f>'Daily Biomass Mixed'!C25</f>
        <v>307.31999999999994</v>
      </c>
    </row>
    <row r="27" spans="1:43" ht="15" x14ac:dyDescent="0.25">
      <c r="A27" s="7">
        <v>42163</v>
      </c>
      <c r="B27">
        <v>25</v>
      </c>
      <c r="C27" s="7">
        <f t="shared" si="0"/>
        <v>42529</v>
      </c>
      <c r="D27" s="5">
        <f>'Steer Intake'!F26</f>
        <v>4298.58</v>
      </c>
      <c r="E27" s="43">
        <v>319</v>
      </c>
      <c r="F27" s="47">
        <v>350.61839999999933</v>
      </c>
      <c r="G27" s="47">
        <f>'Daily Biomass Sandy'!C26</f>
        <v>494.55000000000024</v>
      </c>
      <c r="I27" s="13">
        <v>325</v>
      </c>
      <c r="J27" s="15">
        <v>469.70469999999938</v>
      </c>
      <c r="K27" s="15">
        <f>'Daily Biomass Sandy'!C26</f>
        <v>494.55000000000024</v>
      </c>
      <c r="L27" s="5"/>
      <c r="M27" s="57">
        <v>325</v>
      </c>
      <c r="N27" s="58">
        <v>720.71560000000056</v>
      </c>
      <c r="O27" s="58">
        <f>'Daily Biomass Sandy'!C26</f>
        <v>494.55000000000024</v>
      </c>
      <c r="P27" s="5"/>
      <c r="Q27" s="22">
        <v>304</v>
      </c>
      <c r="R27" s="23">
        <v>237.7299000000001</v>
      </c>
      <c r="S27" s="23">
        <f>'Daily Biomass Loamy'!C26</f>
        <v>225.54000000000008</v>
      </c>
      <c r="U27" s="28">
        <v>311</v>
      </c>
      <c r="V27" s="28">
        <v>333.7958000000001</v>
      </c>
      <c r="W27" s="28">
        <f>'Daily Biomass Loamy'!C26</f>
        <v>225.54000000000008</v>
      </c>
      <c r="Y27" s="30">
        <v>322</v>
      </c>
      <c r="Z27" s="33">
        <v>345.74869999999959</v>
      </c>
      <c r="AA27" s="33">
        <f>'Daily Biomass Loamy'!C26</f>
        <v>225.54000000000008</v>
      </c>
      <c r="AC27" s="34">
        <v>304</v>
      </c>
      <c r="AD27" s="37">
        <v>458.63719999999938</v>
      </c>
      <c r="AE27" s="37">
        <f>'Daily Biomass Mixed'!C26</f>
        <v>317.27999999999992</v>
      </c>
      <c r="AG27" s="38">
        <v>322</v>
      </c>
      <c r="AH27" s="41">
        <v>329.36880000000031</v>
      </c>
      <c r="AI27" s="41">
        <f>'Daily Biomass Mixed'!C26</f>
        <v>317.27999999999992</v>
      </c>
      <c r="AK27" s="43">
        <v>368</v>
      </c>
      <c r="AL27" s="48">
        <v>467.93389999999943</v>
      </c>
      <c r="AM27" s="48">
        <f>'Daily Biomass Mixed'!C26</f>
        <v>317.27999999999992</v>
      </c>
      <c r="AO27" s="62">
        <v>368</v>
      </c>
      <c r="AP27" s="63">
        <v>569.31219999999939</v>
      </c>
      <c r="AQ27" s="63">
        <f>'Daily Biomass Mixed'!C26</f>
        <v>317.27999999999992</v>
      </c>
    </row>
    <row r="28" spans="1:43" ht="15" x14ac:dyDescent="0.25">
      <c r="A28" s="7">
        <v>42164</v>
      </c>
      <c r="B28">
        <v>26</v>
      </c>
      <c r="C28" s="7">
        <f t="shared" si="0"/>
        <v>42530</v>
      </c>
      <c r="D28" s="5">
        <f>'Steer Intake'!F27</f>
        <v>4311.45</v>
      </c>
      <c r="E28" s="43">
        <v>319</v>
      </c>
      <c r="F28" s="47">
        <v>336.35249999999934</v>
      </c>
      <c r="G28" s="47">
        <f>'Daily Biomass Sandy'!C27</f>
        <v>505.57500000000022</v>
      </c>
      <c r="I28" s="13">
        <v>325</v>
      </c>
      <c r="J28" s="15">
        <v>450.59343749999937</v>
      </c>
      <c r="K28" s="15">
        <f>'Daily Biomass Sandy'!C27</f>
        <v>505.57500000000022</v>
      </c>
      <c r="L28" s="4"/>
      <c r="M28" s="57">
        <v>325</v>
      </c>
      <c r="N28" s="58">
        <v>691.39125000000047</v>
      </c>
      <c r="O28" s="58">
        <f>'Daily Biomass Sandy'!C27</f>
        <v>505.57500000000022</v>
      </c>
      <c r="P28" s="4"/>
      <c r="Q28" s="22">
        <v>304</v>
      </c>
      <c r="R28" s="23">
        <v>228.05718750000011</v>
      </c>
      <c r="S28" s="23">
        <f>'Daily Biomass Loamy'!C27</f>
        <v>235.62000000000009</v>
      </c>
      <c r="U28" s="28">
        <v>311</v>
      </c>
      <c r="V28" s="28">
        <v>320.21437500000013</v>
      </c>
      <c r="W28" s="28">
        <f>'Daily Biomass Loamy'!C27</f>
        <v>235.62000000000009</v>
      </c>
      <c r="Y28" s="30">
        <v>322</v>
      </c>
      <c r="Z28" s="33">
        <v>331.68093749999957</v>
      </c>
      <c r="AA28" s="33">
        <f>'Daily Biomass Loamy'!C27</f>
        <v>235.62000000000009</v>
      </c>
      <c r="AC28" s="34">
        <v>304</v>
      </c>
      <c r="AD28" s="37">
        <v>439.97624999999937</v>
      </c>
      <c r="AE28" s="37">
        <f>'Daily Biomass Mixed'!C27</f>
        <v>327.2399999999999</v>
      </c>
      <c r="AG28" s="38">
        <v>322</v>
      </c>
      <c r="AH28" s="41">
        <v>315.96750000000031</v>
      </c>
      <c r="AI28" s="41">
        <f>'Daily Biomass Mixed'!C27</f>
        <v>327.2399999999999</v>
      </c>
      <c r="AK28" s="43">
        <v>368</v>
      </c>
      <c r="AL28" s="48">
        <v>448.89468749999946</v>
      </c>
      <c r="AM28" s="48">
        <f>'Daily Biomass Mixed'!C27</f>
        <v>327.2399999999999</v>
      </c>
      <c r="AO28" s="62">
        <v>368</v>
      </c>
      <c r="AP28" s="63">
        <v>546.14812499999937</v>
      </c>
      <c r="AQ28" s="63">
        <f>'Daily Biomass Mixed'!C27</f>
        <v>327.2399999999999</v>
      </c>
    </row>
    <row r="29" spans="1:43" ht="15" x14ac:dyDescent="0.25">
      <c r="A29" s="7">
        <v>42165</v>
      </c>
      <c r="B29">
        <v>27</v>
      </c>
      <c r="C29" s="7">
        <f t="shared" si="0"/>
        <v>42531</v>
      </c>
      <c r="D29" s="5">
        <f>'Steer Intake'!F28</f>
        <v>4324.32</v>
      </c>
      <c r="E29" s="43">
        <v>319</v>
      </c>
      <c r="F29" s="47">
        <v>322.34399999999931</v>
      </c>
      <c r="G29" s="47">
        <f>'Daily Biomass Sandy'!C28</f>
        <v>516.60000000000025</v>
      </c>
      <c r="I29" s="13">
        <v>325</v>
      </c>
      <c r="J29" s="15">
        <v>431.82699999999932</v>
      </c>
      <c r="K29" s="15">
        <f>'Daily Biomass Sandy'!C28</f>
        <v>516.60000000000025</v>
      </c>
      <c r="L29" s="5"/>
      <c r="M29" s="57">
        <v>325</v>
      </c>
      <c r="N29" s="58">
        <v>662.59600000000046</v>
      </c>
      <c r="O29" s="58">
        <f>'Daily Biomass Sandy'!C28</f>
        <v>516.60000000000025</v>
      </c>
      <c r="P29" s="5"/>
      <c r="Q29" s="22">
        <v>304</v>
      </c>
      <c r="R29" s="23">
        <v>218.55900000000011</v>
      </c>
      <c r="S29" s="23">
        <f>'Daily Biomass Loamy'!C28</f>
        <v>245.7000000000001</v>
      </c>
      <c r="U29" s="28">
        <v>311</v>
      </c>
      <c r="V29" s="28">
        <v>306.8780000000001</v>
      </c>
      <c r="W29" s="28">
        <f>'Daily Biomass Loamy'!C28</f>
        <v>245.7000000000001</v>
      </c>
      <c r="Y29" s="30">
        <v>322</v>
      </c>
      <c r="Z29" s="33">
        <v>317.86699999999956</v>
      </c>
      <c r="AA29" s="33">
        <f>'Daily Biomass Loamy'!C28</f>
        <v>245.7000000000001</v>
      </c>
      <c r="AC29" s="34">
        <v>304</v>
      </c>
      <c r="AD29" s="37">
        <v>421.6519999999993</v>
      </c>
      <c r="AE29" s="37">
        <f>'Daily Biomass Mixed'!C28</f>
        <v>337.19999999999987</v>
      </c>
      <c r="AG29" s="38">
        <v>322</v>
      </c>
      <c r="AH29" s="41">
        <v>302.80800000000033</v>
      </c>
      <c r="AI29" s="41">
        <f>'Daily Biomass Mixed'!C28</f>
        <v>337.19999999999987</v>
      </c>
      <c r="AK29" s="43">
        <v>368</v>
      </c>
      <c r="AL29" s="48">
        <v>430.19899999999944</v>
      </c>
      <c r="AM29" s="48">
        <f>'Daily Biomass Mixed'!C28</f>
        <v>337.19999999999987</v>
      </c>
      <c r="AO29" s="62">
        <v>368</v>
      </c>
      <c r="AP29" s="63">
        <v>523.40199999999925</v>
      </c>
      <c r="AQ29" s="63">
        <f>'Daily Biomass Mixed'!C28</f>
        <v>337.19999999999987</v>
      </c>
    </row>
    <row r="30" spans="1:43" ht="15" x14ac:dyDescent="0.25">
      <c r="A30" s="7">
        <v>42166</v>
      </c>
      <c r="B30">
        <v>28</v>
      </c>
      <c r="C30" s="7">
        <f t="shared" si="0"/>
        <v>42532</v>
      </c>
      <c r="D30" s="5">
        <f>'Steer Intake'!F29</f>
        <v>4337.1899999999996</v>
      </c>
      <c r="E30" s="43">
        <v>319</v>
      </c>
      <c r="F30" s="47">
        <v>308.5928999999993</v>
      </c>
      <c r="G30" s="47">
        <f>'Daily Biomass Sandy'!C29</f>
        <v>527.62500000000023</v>
      </c>
      <c r="I30" s="13">
        <v>325</v>
      </c>
      <c r="J30" s="15">
        <v>413.40538749999928</v>
      </c>
      <c r="K30" s="15">
        <f>'Daily Biomass Sandy'!C29</f>
        <v>527.62500000000023</v>
      </c>
      <c r="L30" s="5"/>
      <c r="M30" s="57">
        <v>325</v>
      </c>
      <c r="N30" s="58">
        <v>634.32985000000042</v>
      </c>
      <c r="O30" s="58">
        <f>'Daily Biomass Sandy'!C29</f>
        <v>527.62500000000023</v>
      </c>
      <c r="P30" s="5"/>
      <c r="Q30" s="22">
        <v>304</v>
      </c>
      <c r="R30" s="23">
        <v>209.23533750000013</v>
      </c>
      <c r="S30" s="23">
        <f>'Daily Biomass Loamy'!C29</f>
        <v>255.78000000000011</v>
      </c>
      <c r="U30" s="28">
        <v>311</v>
      </c>
      <c r="V30" s="28">
        <v>293.78667500000012</v>
      </c>
      <c r="W30" s="28">
        <f>'Daily Biomass Loamy'!C29</f>
        <v>255.78000000000011</v>
      </c>
      <c r="Y30" s="30">
        <v>322</v>
      </c>
      <c r="Z30" s="33">
        <v>304.30688749999956</v>
      </c>
      <c r="AA30" s="33">
        <f>'Daily Biomass Loamy'!C29</f>
        <v>255.78000000000011</v>
      </c>
      <c r="AC30" s="34">
        <v>304</v>
      </c>
      <c r="AD30" s="37">
        <v>403.66444999999931</v>
      </c>
      <c r="AE30" s="37">
        <f>'Daily Biomass Mixed'!C29</f>
        <v>347.15999999999985</v>
      </c>
      <c r="AG30" s="38">
        <v>322</v>
      </c>
      <c r="AH30" s="41">
        <v>289.89030000000031</v>
      </c>
      <c r="AI30" s="41">
        <f>'Daily Biomass Mixed'!C29</f>
        <v>347.15999999999985</v>
      </c>
      <c r="AK30" s="43">
        <v>368</v>
      </c>
      <c r="AL30" s="48">
        <v>411.84683749999948</v>
      </c>
      <c r="AM30" s="48">
        <f>'Daily Biomass Mixed'!C29</f>
        <v>347.15999999999985</v>
      </c>
      <c r="AO30" s="62">
        <v>368</v>
      </c>
      <c r="AP30" s="63">
        <v>501.07382499999926</v>
      </c>
      <c r="AQ30" s="63">
        <f>'Daily Biomass Mixed'!C29</f>
        <v>347.15999999999985</v>
      </c>
    </row>
    <row r="31" spans="1:43" ht="15" x14ac:dyDescent="0.25">
      <c r="A31" s="7">
        <v>42167</v>
      </c>
      <c r="B31">
        <v>29</v>
      </c>
      <c r="C31" s="7">
        <f t="shared" si="0"/>
        <v>42533</v>
      </c>
      <c r="D31" s="5">
        <f>'Steer Intake'!F30</f>
        <v>4350.0600000000004</v>
      </c>
      <c r="E31" s="43">
        <v>319</v>
      </c>
      <c r="F31" s="47">
        <v>295.09919999999931</v>
      </c>
      <c r="G31" s="47">
        <f>'Daily Biomass Sandy'!C30</f>
        <v>538.6500000000002</v>
      </c>
      <c r="I31" s="13">
        <v>325</v>
      </c>
      <c r="J31" s="15">
        <v>395.32859999999931</v>
      </c>
      <c r="K31" s="15">
        <f>'Daily Biomass Sandy'!C30</f>
        <v>538.6500000000002</v>
      </c>
      <c r="L31" s="5"/>
      <c r="M31" s="57">
        <v>325</v>
      </c>
      <c r="N31" s="58">
        <v>606.59280000000035</v>
      </c>
      <c r="O31" s="58">
        <f>'Daily Biomass Sandy'!C30</f>
        <v>538.6500000000002</v>
      </c>
      <c r="P31" s="5"/>
      <c r="Q31" s="22">
        <v>304</v>
      </c>
      <c r="R31" s="23">
        <v>200.08620000000013</v>
      </c>
      <c r="S31" s="23">
        <f>'Daily Biomass Loamy'!C30</f>
        <v>265.86000000000013</v>
      </c>
      <c r="U31" s="28">
        <v>311</v>
      </c>
      <c r="V31" s="28">
        <v>280.94040000000012</v>
      </c>
      <c r="W31" s="28">
        <f>'Daily Biomass Loamy'!C30</f>
        <v>265.86000000000013</v>
      </c>
      <c r="Y31" s="30">
        <v>322</v>
      </c>
      <c r="Z31" s="33">
        <v>291.00059999999957</v>
      </c>
      <c r="AA31" s="33">
        <f>'Daily Biomass Loamy'!C30</f>
        <v>265.86000000000013</v>
      </c>
      <c r="AC31" s="34">
        <v>304</v>
      </c>
      <c r="AD31" s="37">
        <v>386.01359999999931</v>
      </c>
      <c r="AE31" s="37">
        <f>'Daily Biomass Mixed'!C30</f>
        <v>357.11999999999983</v>
      </c>
      <c r="AG31" s="38">
        <v>322</v>
      </c>
      <c r="AH31" s="41">
        <v>277.21440000000035</v>
      </c>
      <c r="AI31" s="41">
        <f>'Daily Biomass Mixed'!C30</f>
        <v>357.11999999999983</v>
      </c>
      <c r="AK31" s="43">
        <v>368</v>
      </c>
      <c r="AL31" s="48">
        <v>393.83819999999952</v>
      </c>
      <c r="AM31" s="48">
        <f>'Daily Biomass Mixed'!C30</f>
        <v>357.11999999999983</v>
      </c>
      <c r="AO31" s="62">
        <v>368</v>
      </c>
      <c r="AP31" s="63">
        <v>479.16359999999924</v>
      </c>
      <c r="AQ31" s="63">
        <f>'Daily Biomass Mixed'!C30</f>
        <v>357.11999999999983</v>
      </c>
    </row>
    <row r="32" spans="1:43" ht="15" x14ac:dyDescent="0.25">
      <c r="A32" s="7">
        <v>42168</v>
      </c>
      <c r="B32">
        <v>30</v>
      </c>
      <c r="C32" s="7">
        <f t="shared" si="0"/>
        <v>42534</v>
      </c>
      <c r="D32" s="5">
        <f>'Steer Intake'!F31</f>
        <v>4362.93</v>
      </c>
      <c r="E32" s="43">
        <v>319</v>
      </c>
      <c r="F32" s="47">
        <v>281.86289999999934</v>
      </c>
      <c r="G32" s="47">
        <f>'Daily Biomass Sandy'!C31</f>
        <v>549.67500000000018</v>
      </c>
      <c r="I32" s="13">
        <v>325</v>
      </c>
      <c r="J32" s="15">
        <v>377.59663749999925</v>
      </c>
      <c r="K32" s="15">
        <f>'Daily Biomass Sandy'!C31</f>
        <v>549.67500000000018</v>
      </c>
      <c r="L32" s="5"/>
      <c r="M32" s="57">
        <v>325</v>
      </c>
      <c r="N32" s="58">
        <v>579.38485000000037</v>
      </c>
      <c r="O32" s="58">
        <f>'Daily Biomass Sandy'!C31</f>
        <v>549.67500000000018</v>
      </c>
      <c r="P32" s="5"/>
      <c r="Q32" s="22">
        <v>304</v>
      </c>
      <c r="R32" s="23">
        <v>191.11158750000013</v>
      </c>
      <c r="S32" s="23">
        <f>'Daily Biomass Loamy'!C31</f>
        <v>275.94000000000011</v>
      </c>
      <c r="U32" s="28">
        <v>311</v>
      </c>
      <c r="V32" s="28">
        <v>268.33917500000013</v>
      </c>
      <c r="W32" s="28">
        <f>'Daily Biomass Loamy'!C31</f>
        <v>275.94000000000011</v>
      </c>
      <c r="Y32" s="30">
        <v>322</v>
      </c>
      <c r="Z32" s="33">
        <v>277.94813749999952</v>
      </c>
      <c r="AA32" s="33">
        <f>'Daily Biomass Loamy'!C31</f>
        <v>275.94000000000011</v>
      </c>
      <c r="AC32" s="34">
        <v>304</v>
      </c>
      <c r="AD32" s="37">
        <v>368.69944999999927</v>
      </c>
      <c r="AE32" s="37">
        <f>'Daily Biomass Mixed'!C31</f>
        <v>367.07999999999981</v>
      </c>
      <c r="AG32" s="38">
        <v>322</v>
      </c>
      <c r="AH32" s="41">
        <v>264.78030000000035</v>
      </c>
      <c r="AI32" s="41">
        <f>'Daily Biomass Mixed'!C31</f>
        <v>367.07999999999981</v>
      </c>
      <c r="AK32" s="43">
        <v>368</v>
      </c>
      <c r="AL32" s="48">
        <v>376.1730874999995</v>
      </c>
      <c r="AM32" s="48">
        <f>'Daily Biomass Mixed'!C31</f>
        <v>367.07999999999981</v>
      </c>
      <c r="AO32" s="62">
        <v>368</v>
      </c>
      <c r="AP32" s="63">
        <v>457.67132499999923</v>
      </c>
      <c r="AQ32" s="63">
        <f>'Daily Biomass Mixed'!C31</f>
        <v>367.07999999999981</v>
      </c>
    </row>
    <row r="33" spans="1:43" ht="15" x14ac:dyDescent="0.25">
      <c r="A33" s="7">
        <v>42169</v>
      </c>
      <c r="B33">
        <v>31</v>
      </c>
      <c r="C33" s="7">
        <f t="shared" si="0"/>
        <v>42535</v>
      </c>
      <c r="D33" s="5">
        <f>'Steer Intake'!F32</f>
        <v>4375.8</v>
      </c>
      <c r="E33" s="43">
        <v>319</v>
      </c>
      <c r="F33" s="47">
        <v>268.88399999999933</v>
      </c>
      <c r="G33" s="47">
        <f>'Daily Biomass Sandy'!C32</f>
        <v>560.70000000000016</v>
      </c>
      <c r="I33" s="13">
        <v>325</v>
      </c>
      <c r="J33" s="15">
        <v>360.20949999999925</v>
      </c>
      <c r="K33" s="15">
        <f>'Daily Biomass Sandy'!C32</f>
        <v>560.70000000000016</v>
      </c>
      <c r="L33" s="5"/>
      <c r="M33" s="57">
        <v>325</v>
      </c>
      <c r="N33" s="58">
        <v>552.70600000000024</v>
      </c>
      <c r="O33" s="58">
        <f>'Daily Biomass Sandy'!C32</f>
        <v>560.70000000000016</v>
      </c>
      <c r="P33" s="5"/>
      <c r="Q33" s="22">
        <v>304</v>
      </c>
      <c r="R33" s="23">
        <v>182.31150000000014</v>
      </c>
      <c r="S33" s="23">
        <f>'Daily Biomass Loamy'!C32</f>
        <v>286.0200000000001</v>
      </c>
      <c r="U33" s="28">
        <v>311</v>
      </c>
      <c r="V33" s="28">
        <v>255.98300000000009</v>
      </c>
      <c r="W33" s="28">
        <f>'Daily Biomass Loamy'!C32</f>
        <v>286.0200000000001</v>
      </c>
      <c r="Y33" s="30">
        <v>322</v>
      </c>
      <c r="Z33" s="33">
        <v>265.14949999999953</v>
      </c>
      <c r="AA33" s="33">
        <f>'Daily Biomass Loamy'!C32</f>
        <v>286.0200000000001</v>
      </c>
      <c r="AC33" s="34">
        <v>304</v>
      </c>
      <c r="AD33" s="37">
        <v>351.7219999999993</v>
      </c>
      <c r="AE33" s="37">
        <f>'Daily Biomass Mixed'!C32</f>
        <v>377.03999999999979</v>
      </c>
      <c r="AG33" s="38">
        <v>322</v>
      </c>
      <c r="AH33" s="41">
        <v>252.58800000000036</v>
      </c>
      <c r="AI33" s="41">
        <f>'Daily Biomass Mixed'!C32</f>
        <v>377.03999999999979</v>
      </c>
      <c r="AK33" s="43">
        <v>368</v>
      </c>
      <c r="AL33" s="48">
        <v>358.85149999999953</v>
      </c>
      <c r="AM33" s="48">
        <f>'Daily Biomass Mixed'!C32</f>
        <v>377.03999999999979</v>
      </c>
      <c r="AO33" s="62">
        <v>368</v>
      </c>
      <c r="AP33" s="63">
        <v>436.59699999999924</v>
      </c>
      <c r="AQ33" s="63">
        <f>'Daily Biomass Mixed'!C32</f>
        <v>377.03999999999979</v>
      </c>
    </row>
    <row r="34" spans="1:43" ht="15" x14ac:dyDescent="0.25">
      <c r="A34" s="7">
        <v>42170</v>
      </c>
      <c r="B34">
        <v>32</v>
      </c>
      <c r="C34" s="7">
        <f t="shared" si="0"/>
        <v>42536</v>
      </c>
      <c r="D34" s="5">
        <f>'Steer Intake'!F33</f>
        <v>4388.67</v>
      </c>
      <c r="E34" s="43">
        <v>319</v>
      </c>
      <c r="F34" s="47">
        <v>256.16249999999934</v>
      </c>
      <c r="G34" s="47">
        <f>'Daily Biomass Sandy'!C33</f>
        <v>571.72500000000014</v>
      </c>
      <c r="I34" s="13">
        <v>325</v>
      </c>
      <c r="J34" s="15">
        <v>343.16718749999927</v>
      </c>
      <c r="K34" s="15">
        <f>'Daily Biomass Sandy'!C33</f>
        <v>571.72500000000014</v>
      </c>
      <c r="L34" s="5"/>
      <c r="M34" s="57">
        <v>325</v>
      </c>
      <c r="N34" s="58">
        <v>526.5562500000002</v>
      </c>
      <c r="O34" s="58">
        <f>'Daily Biomass Sandy'!C33</f>
        <v>571.72500000000014</v>
      </c>
      <c r="P34" s="5"/>
      <c r="Q34" s="22">
        <v>304</v>
      </c>
      <c r="R34" s="23">
        <v>173.68593750000014</v>
      </c>
      <c r="S34" s="23">
        <f>'Daily Biomass Loamy'!C33</f>
        <v>296.10000000000008</v>
      </c>
      <c r="U34" s="28">
        <v>311</v>
      </c>
      <c r="V34" s="28">
        <v>243.8718750000001</v>
      </c>
      <c r="W34" s="28">
        <f>'Daily Biomass Loamy'!C33</f>
        <v>296.10000000000008</v>
      </c>
      <c r="Y34" s="30">
        <v>322</v>
      </c>
      <c r="Z34" s="33">
        <v>252.6046874999995</v>
      </c>
      <c r="AA34" s="33">
        <f>'Daily Biomass Loamy'!C33</f>
        <v>296.10000000000008</v>
      </c>
      <c r="AC34" s="34">
        <v>304</v>
      </c>
      <c r="AD34" s="37">
        <v>335.08124999999933</v>
      </c>
      <c r="AE34" s="37">
        <f>'Daily Biomass Mixed'!C33</f>
        <v>386.99999999999977</v>
      </c>
      <c r="AG34" s="38">
        <v>322</v>
      </c>
      <c r="AH34" s="41">
        <v>240.63750000000039</v>
      </c>
      <c r="AI34" s="41">
        <f>'Daily Biomass Mixed'!C33</f>
        <v>386.99999999999977</v>
      </c>
      <c r="AK34" s="43">
        <v>368</v>
      </c>
      <c r="AL34" s="48">
        <v>341.87343749999957</v>
      </c>
      <c r="AM34" s="48">
        <f>'Daily Biomass Mixed'!C33</f>
        <v>386.99999999999977</v>
      </c>
      <c r="AO34" s="62">
        <v>368</v>
      </c>
      <c r="AP34" s="63">
        <v>415.94062499999922</v>
      </c>
      <c r="AQ34" s="63">
        <f>'Daily Biomass Mixed'!C33</f>
        <v>386.99999999999977</v>
      </c>
    </row>
    <row r="35" spans="1:43" ht="15" x14ac:dyDescent="0.25">
      <c r="A35" s="7">
        <v>42171</v>
      </c>
      <c r="B35">
        <v>33</v>
      </c>
      <c r="C35" s="7">
        <f t="shared" si="0"/>
        <v>42537</v>
      </c>
      <c r="D35" s="5">
        <f>'Steer Intake'!F34</f>
        <v>4401.54</v>
      </c>
      <c r="E35" s="43">
        <v>319</v>
      </c>
      <c r="F35" s="47">
        <v>243.69839999999937</v>
      </c>
      <c r="G35" s="47">
        <f>'Daily Biomass Sandy'!C34</f>
        <v>582.75000000000011</v>
      </c>
      <c r="I35" s="13">
        <v>325</v>
      </c>
      <c r="J35" s="15">
        <v>326.46969999999931</v>
      </c>
      <c r="K35" s="15">
        <f>'Daily Biomass Sandy'!C34</f>
        <v>582.75000000000011</v>
      </c>
      <c r="L35" s="5"/>
      <c r="M35" s="57">
        <v>325</v>
      </c>
      <c r="N35" s="58">
        <v>500.93560000000025</v>
      </c>
      <c r="O35" s="58">
        <f>'Daily Biomass Sandy'!C34</f>
        <v>582.75000000000011</v>
      </c>
      <c r="P35" s="5"/>
      <c r="Q35" s="22">
        <v>304</v>
      </c>
      <c r="R35" s="23">
        <v>165.23490000000012</v>
      </c>
      <c r="S35" s="23">
        <f>'Daily Biomass Loamy'!C34</f>
        <v>306.18000000000006</v>
      </c>
      <c r="U35" s="28">
        <v>311</v>
      </c>
      <c r="V35" s="28">
        <v>232.00580000000011</v>
      </c>
      <c r="W35" s="28">
        <f>'Daily Biomass Loamy'!C34</f>
        <v>306.18000000000006</v>
      </c>
      <c r="Y35" s="30">
        <v>322</v>
      </c>
      <c r="Z35" s="33">
        <v>240.3136999999995</v>
      </c>
      <c r="AA35" s="33">
        <f>'Daily Biomass Loamy'!C34</f>
        <v>306.18000000000006</v>
      </c>
      <c r="AC35" s="34">
        <v>304</v>
      </c>
      <c r="AD35" s="37">
        <v>318.77719999999931</v>
      </c>
      <c r="AE35" s="37">
        <f>'Daily Biomass Mixed'!C34</f>
        <v>396.95999999999975</v>
      </c>
      <c r="AG35" s="38">
        <v>322</v>
      </c>
      <c r="AH35" s="41">
        <v>228.92880000000039</v>
      </c>
      <c r="AI35" s="41">
        <f>'Daily Biomass Mixed'!C34</f>
        <v>396.95999999999975</v>
      </c>
      <c r="AK35" s="43">
        <v>368</v>
      </c>
      <c r="AL35" s="48">
        <v>325.23889999999955</v>
      </c>
      <c r="AM35" s="48">
        <f>'Daily Biomass Mixed'!C34</f>
        <v>396.95999999999975</v>
      </c>
      <c r="AO35" s="62">
        <v>368</v>
      </c>
      <c r="AP35" s="63">
        <v>395.70219999999921</v>
      </c>
      <c r="AQ35" s="63">
        <f>'Daily Biomass Mixed'!C34</f>
        <v>396.95999999999975</v>
      </c>
    </row>
    <row r="36" spans="1:43" ht="15" x14ac:dyDescent="0.25">
      <c r="A36" s="7">
        <v>42172</v>
      </c>
      <c r="B36">
        <v>34</v>
      </c>
      <c r="C36" s="7">
        <f t="shared" si="0"/>
        <v>42538</v>
      </c>
      <c r="D36" s="5">
        <f>'Steer Intake'!F35</f>
        <v>4414.41</v>
      </c>
      <c r="E36" s="43">
        <v>319</v>
      </c>
      <c r="F36" s="47">
        <v>231.49169999999935</v>
      </c>
      <c r="G36" s="47">
        <f>'Daily Biomass Sandy'!C35</f>
        <v>593.77500000000009</v>
      </c>
      <c r="I36" s="13">
        <v>325</v>
      </c>
      <c r="J36" s="15">
        <v>310.1170374999993</v>
      </c>
      <c r="K36" s="15">
        <f>'Daily Biomass Sandy'!C35</f>
        <v>593.77500000000009</v>
      </c>
      <c r="L36" s="5"/>
      <c r="M36" s="57">
        <v>325</v>
      </c>
      <c r="N36" s="58">
        <v>475.84405000000021</v>
      </c>
      <c r="O36" s="58">
        <f>'Daily Biomass Sandy'!C35</f>
        <v>593.77500000000009</v>
      </c>
      <c r="P36" s="5"/>
      <c r="Q36" s="22">
        <v>304</v>
      </c>
      <c r="R36" s="23">
        <v>156.95838750000013</v>
      </c>
      <c r="S36" s="23">
        <f>'Daily Biomass Loamy'!C35</f>
        <v>316.26000000000005</v>
      </c>
      <c r="U36" s="28">
        <v>311</v>
      </c>
      <c r="V36" s="28">
        <v>220.3847750000001</v>
      </c>
      <c r="W36" s="28">
        <f>'Daily Biomass Loamy'!C35</f>
        <v>316.26000000000005</v>
      </c>
      <c r="Y36" s="30">
        <v>322</v>
      </c>
      <c r="Z36" s="33">
        <v>228.27653749999948</v>
      </c>
      <c r="AA36" s="33">
        <f>'Daily Biomass Loamy'!C35</f>
        <v>316.26000000000005</v>
      </c>
      <c r="AC36" s="34">
        <v>304</v>
      </c>
      <c r="AD36" s="37">
        <v>302.80984999999936</v>
      </c>
      <c r="AE36" s="37">
        <f>'Daily Biomass Mixed'!C35</f>
        <v>406.91999999999973</v>
      </c>
      <c r="AG36" s="38">
        <v>322</v>
      </c>
      <c r="AH36" s="41">
        <v>217.46190000000038</v>
      </c>
      <c r="AI36" s="41">
        <f>'Daily Biomass Mixed'!C35</f>
        <v>406.91999999999973</v>
      </c>
      <c r="AK36" s="43">
        <v>368</v>
      </c>
      <c r="AL36" s="48">
        <v>308.94788749999958</v>
      </c>
      <c r="AM36" s="48">
        <f>'Daily Biomass Mixed'!C35</f>
        <v>406.91999999999973</v>
      </c>
      <c r="AO36" s="62">
        <v>368</v>
      </c>
      <c r="AP36" s="63">
        <v>375.88172499999916</v>
      </c>
      <c r="AQ36" s="63">
        <f>'Daily Biomass Mixed'!C35</f>
        <v>406.91999999999973</v>
      </c>
    </row>
    <row r="37" spans="1:43" ht="15" x14ac:dyDescent="0.25">
      <c r="A37" s="7">
        <v>42173</v>
      </c>
      <c r="B37">
        <v>35</v>
      </c>
      <c r="C37" s="7">
        <f t="shared" si="0"/>
        <v>42539</v>
      </c>
      <c r="D37" s="5">
        <f>'Steer Intake'!F36</f>
        <v>4427.2800000000007</v>
      </c>
      <c r="E37" s="43">
        <v>319</v>
      </c>
      <c r="F37" s="47">
        <v>219.54239999999936</v>
      </c>
      <c r="G37" s="47">
        <f>'Daily Biomass Sandy'!C36</f>
        <v>604.80000000000007</v>
      </c>
      <c r="I37" s="13">
        <v>325</v>
      </c>
      <c r="J37" s="15">
        <v>294.10919999999936</v>
      </c>
      <c r="K37" s="15">
        <f>'Daily Biomass Sandy'!C36</f>
        <v>604.80000000000007</v>
      </c>
      <c r="L37" s="5"/>
      <c r="M37" s="57">
        <v>325</v>
      </c>
      <c r="N37" s="58">
        <v>451.28160000000014</v>
      </c>
      <c r="O37" s="58">
        <f>'Daily Biomass Sandy'!C36</f>
        <v>604.80000000000007</v>
      </c>
      <c r="P37" s="5"/>
      <c r="Q37" s="22">
        <v>304</v>
      </c>
      <c r="R37" s="23">
        <v>148.85640000000012</v>
      </c>
      <c r="S37" s="23">
        <f>'Daily Biomass Loamy'!C36</f>
        <v>326.34000000000003</v>
      </c>
      <c r="U37" s="28">
        <v>311</v>
      </c>
      <c r="V37" s="28">
        <v>209.00880000000009</v>
      </c>
      <c r="W37" s="28">
        <f>'Daily Biomass Loamy'!C36</f>
        <v>326.34000000000003</v>
      </c>
      <c r="Y37" s="30">
        <v>322</v>
      </c>
      <c r="Z37" s="33">
        <v>216.49319999999949</v>
      </c>
      <c r="AA37" s="33">
        <f>'Daily Biomass Loamy'!C36</f>
        <v>326.34000000000003</v>
      </c>
      <c r="AC37" s="34">
        <v>304</v>
      </c>
      <c r="AD37" s="37">
        <v>287.17919999999941</v>
      </c>
      <c r="AE37" s="37">
        <f>'Daily Biomass Mixed'!C36</f>
        <v>416.87999999999971</v>
      </c>
      <c r="AG37" s="38">
        <v>322</v>
      </c>
      <c r="AH37" s="41">
        <v>206.23680000000041</v>
      </c>
      <c r="AI37" s="41">
        <f>'Daily Biomass Mixed'!C36</f>
        <v>416.87999999999971</v>
      </c>
      <c r="AK37" s="43">
        <v>368</v>
      </c>
      <c r="AL37" s="48">
        <v>293.00039999999962</v>
      </c>
      <c r="AM37" s="48">
        <f>'Daily Biomass Mixed'!C36</f>
        <v>416.87999999999971</v>
      </c>
      <c r="AO37" s="62">
        <v>368</v>
      </c>
      <c r="AP37" s="63">
        <v>356.47919999999914</v>
      </c>
      <c r="AQ37" s="63">
        <f>'Daily Biomass Mixed'!C36</f>
        <v>416.87999999999971</v>
      </c>
    </row>
    <row r="38" spans="1:43" ht="15" x14ac:dyDescent="0.25">
      <c r="A38" s="7">
        <v>42174</v>
      </c>
      <c r="B38">
        <v>36</v>
      </c>
      <c r="C38" s="7">
        <f t="shared" si="0"/>
        <v>42540</v>
      </c>
      <c r="D38" s="5">
        <f>'Steer Intake'!F37</f>
        <v>4440.1500000000005</v>
      </c>
      <c r="E38" s="43">
        <v>319</v>
      </c>
      <c r="F38" s="47">
        <v>207.85049999999939</v>
      </c>
      <c r="G38" s="47">
        <f>'Daily Biomass Sandy'!C37</f>
        <v>615.82500000000005</v>
      </c>
      <c r="I38" s="13">
        <v>325</v>
      </c>
      <c r="J38" s="15">
        <v>278.44618749999938</v>
      </c>
      <c r="K38" s="15">
        <f>'Daily Biomass Sandy'!C37</f>
        <v>615.82500000000005</v>
      </c>
      <c r="L38" s="5"/>
      <c r="M38" s="57">
        <v>325</v>
      </c>
      <c r="N38" s="58">
        <v>427.24825000000016</v>
      </c>
      <c r="O38" s="58">
        <f>'Daily Biomass Sandy'!C37</f>
        <v>615.82500000000005</v>
      </c>
      <c r="P38" s="5"/>
      <c r="Q38" s="22">
        <v>304</v>
      </c>
      <c r="R38" s="23">
        <v>140.92893750000013</v>
      </c>
      <c r="S38" s="23">
        <f>'Daily Biomass Loamy'!C37</f>
        <v>336.42</v>
      </c>
      <c r="U38" s="28">
        <v>311</v>
      </c>
      <c r="V38" s="28">
        <v>197.8778750000001</v>
      </c>
      <c r="W38" s="28">
        <f>'Daily Biomass Loamy'!C37</f>
        <v>336.42</v>
      </c>
      <c r="Y38" s="30">
        <v>322</v>
      </c>
      <c r="Z38" s="33">
        <v>204.96368749999948</v>
      </c>
      <c r="AA38" s="33">
        <f>'Daily Biomass Loamy'!C37</f>
        <v>336.42</v>
      </c>
      <c r="AC38" s="34">
        <v>304</v>
      </c>
      <c r="AD38" s="37">
        <v>271.88524999999942</v>
      </c>
      <c r="AE38" s="37">
        <f>'Daily Biomass Mixed'!C37</f>
        <v>426.83999999999969</v>
      </c>
      <c r="AG38" s="38">
        <v>322</v>
      </c>
      <c r="AH38" s="41">
        <v>195.25350000000043</v>
      </c>
      <c r="AI38" s="41">
        <f>'Daily Biomass Mixed'!C37</f>
        <v>426.83999999999969</v>
      </c>
      <c r="AK38" s="43">
        <v>368</v>
      </c>
      <c r="AL38" s="48">
        <v>277.39643749999959</v>
      </c>
      <c r="AM38" s="48">
        <f>'Daily Biomass Mixed'!C37</f>
        <v>426.83999999999969</v>
      </c>
      <c r="AO38" s="62">
        <v>368</v>
      </c>
      <c r="AP38" s="63">
        <v>337.49462499999913</v>
      </c>
      <c r="AQ38" s="63">
        <f>'Daily Biomass Mixed'!C37</f>
        <v>426.83999999999969</v>
      </c>
    </row>
    <row r="39" spans="1:43" ht="15" x14ac:dyDescent="0.25">
      <c r="A39" s="7">
        <v>42175</v>
      </c>
      <c r="B39">
        <v>37</v>
      </c>
      <c r="C39" s="7">
        <f t="shared" si="0"/>
        <v>42541</v>
      </c>
      <c r="D39" s="5">
        <f>'Steer Intake'!F38</f>
        <v>4453.0200000000004</v>
      </c>
      <c r="E39" s="43">
        <v>319</v>
      </c>
      <c r="F39" s="47">
        <v>196.41599999999937</v>
      </c>
      <c r="G39" s="47">
        <f>'Daily Biomass Sandy'!C38</f>
        <v>626.85</v>
      </c>
      <c r="I39" s="13">
        <v>325</v>
      </c>
      <c r="J39" s="15">
        <v>263.12799999999936</v>
      </c>
      <c r="K39" s="15">
        <f>'Daily Biomass Sandy'!C38</f>
        <v>626.85</v>
      </c>
      <c r="L39" s="5"/>
      <c r="M39" s="57">
        <v>325</v>
      </c>
      <c r="N39" s="58">
        <v>403.74400000000009</v>
      </c>
      <c r="O39" s="58">
        <f>'Daily Biomass Sandy'!C38</f>
        <v>626.85</v>
      </c>
      <c r="P39" s="5"/>
      <c r="Q39" s="22">
        <v>304</v>
      </c>
      <c r="R39" s="23">
        <v>133.17600000000013</v>
      </c>
      <c r="S39" s="23">
        <f>'Daily Biomass Loamy'!C38</f>
        <v>346.5</v>
      </c>
      <c r="U39" s="28">
        <v>311</v>
      </c>
      <c r="V39" s="28">
        <v>186.9920000000001</v>
      </c>
      <c r="W39" s="28">
        <f>'Daily Biomass Loamy'!C38</f>
        <v>346.5</v>
      </c>
      <c r="Y39" s="30">
        <v>322</v>
      </c>
      <c r="Z39" s="33">
        <v>193.68799999999945</v>
      </c>
      <c r="AA39" s="33">
        <f>'Daily Biomass Loamy'!C38</f>
        <v>346.5</v>
      </c>
      <c r="AC39" s="34">
        <v>304</v>
      </c>
      <c r="AD39" s="37">
        <v>256.92799999999943</v>
      </c>
      <c r="AE39" s="37">
        <f>'Daily Biomass Mixed'!C38</f>
        <v>436.79999999999967</v>
      </c>
      <c r="AG39" s="38">
        <v>322</v>
      </c>
      <c r="AH39" s="41">
        <v>184.51200000000043</v>
      </c>
      <c r="AI39" s="41">
        <f>'Daily Biomass Mixed'!C38</f>
        <v>436.79999999999967</v>
      </c>
      <c r="AK39" s="43">
        <v>368</v>
      </c>
      <c r="AL39" s="48">
        <v>262.13599999999963</v>
      </c>
      <c r="AM39" s="48">
        <f>'Daily Biomass Mixed'!C38</f>
        <v>436.79999999999967</v>
      </c>
      <c r="AO39" s="62">
        <v>368</v>
      </c>
      <c r="AP39" s="63">
        <v>318.9279999999992</v>
      </c>
      <c r="AQ39" s="63">
        <f>'Daily Biomass Mixed'!C38</f>
        <v>436.79999999999967</v>
      </c>
    </row>
    <row r="40" spans="1:43" ht="15" x14ac:dyDescent="0.25">
      <c r="A40" s="7">
        <v>42176</v>
      </c>
      <c r="B40">
        <v>38</v>
      </c>
      <c r="C40" s="7">
        <f t="shared" si="0"/>
        <v>42542</v>
      </c>
      <c r="D40" s="5">
        <f>'Steer Intake'!F39</f>
        <v>4465.8900000000003</v>
      </c>
      <c r="E40" s="43">
        <v>319</v>
      </c>
      <c r="F40" s="47">
        <v>185.23889999999938</v>
      </c>
      <c r="G40" s="47">
        <f>'Daily Biomass Sandy'!C39</f>
        <v>637.875</v>
      </c>
      <c r="I40" s="13">
        <v>325</v>
      </c>
      <c r="J40" s="15">
        <v>248.15463749999941</v>
      </c>
      <c r="K40" s="15">
        <f>'Daily Biomass Sandy'!C39</f>
        <v>637.875</v>
      </c>
      <c r="L40" s="5"/>
      <c r="M40" s="57">
        <v>325</v>
      </c>
      <c r="N40" s="58">
        <v>380.7688500000001</v>
      </c>
      <c r="O40" s="58">
        <f>'Daily Biomass Sandy'!C39</f>
        <v>637.875</v>
      </c>
      <c r="P40" s="5"/>
      <c r="Q40" s="22">
        <v>304</v>
      </c>
      <c r="R40" s="23">
        <v>125.59758750000015</v>
      </c>
      <c r="S40" s="23">
        <f>'Daily Biomass Loamy'!C39</f>
        <v>356.58</v>
      </c>
      <c r="U40" s="28">
        <v>311</v>
      </c>
      <c r="V40" s="28">
        <v>176.3511750000001</v>
      </c>
      <c r="W40" s="28">
        <f>'Daily Biomass Loamy'!C39</f>
        <v>356.58</v>
      </c>
      <c r="Y40" s="30">
        <v>322</v>
      </c>
      <c r="Z40" s="33">
        <v>182.66613749999945</v>
      </c>
      <c r="AA40" s="33">
        <f>'Daily Biomass Loamy'!C39</f>
        <v>356.58</v>
      </c>
      <c r="AC40" s="34">
        <v>304</v>
      </c>
      <c r="AD40" s="37">
        <v>242.30744999999945</v>
      </c>
      <c r="AE40" s="37">
        <f>'Daily Biomass Mixed'!C39</f>
        <v>446.75999999999965</v>
      </c>
      <c r="AG40" s="38">
        <v>322</v>
      </c>
      <c r="AH40" s="41">
        <v>174.01230000000044</v>
      </c>
      <c r="AI40" s="41">
        <f>'Daily Biomass Mixed'!C39</f>
        <v>446.75999999999965</v>
      </c>
      <c r="AK40" s="43">
        <v>368</v>
      </c>
      <c r="AL40" s="48">
        <v>247.21908749999966</v>
      </c>
      <c r="AM40" s="48">
        <f>'Daily Biomass Mixed'!C39</f>
        <v>446.75999999999965</v>
      </c>
      <c r="AO40" s="62">
        <v>368</v>
      </c>
      <c r="AP40" s="63">
        <v>300.77932499999918</v>
      </c>
      <c r="AQ40" s="63">
        <f>'Daily Biomass Mixed'!C39</f>
        <v>446.75999999999965</v>
      </c>
    </row>
    <row r="41" spans="1:43" ht="15" x14ac:dyDescent="0.25">
      <c r="A41" s="7">
        <v>42177</v>
      </c>
      <c r="B41">
        <v>39</v>
      </c>
      <c r="C41" s="7">
        <f t="shared" si="0"/>
        <v>42543</v>
      </c>
      <c r="D41" s="5">
        <f>'Steer Intake'!F40</f>
        <v>4478.76</v>
      </c>
      <c r="E41" s="43">
        <v>319</v>
      </c>
      <c r="F41" s="47">
        <v>174.3191999999994</v>
      </c>
      <c r="G41" s="47">
        <f>'Daily Biomass Sandy'!C40</f>
        <v>648.9</v>
      </c>
      <c r="I41" s="13">
        <v>325</v>
      </c>
      <c r="J41" s="15">
        <v>233.52609999999945</v>
      </c>
      <c r="K41" s="15">
        <f>'Daily Biomass Sandy'!C40</f>
        <v>648.9</v>
      </c>
      <c r="L41" s="5"/>
      <c r="M41" s="57">
        <v>325</v>
      </c>
      <c r="N41" s="58">
        <v>358.32280000000003</v>
      </c>
      <c r="O41" s="58">
        <f>'Daily Biomass Sandy'!C40</f>
        <v>648.9</v>
      </c>
      <c r="P41" s="5"/>
      <c r="Q41" s="22">
        <v>304</v>
      </c>
      <c r="R41" s="23">
        <v>118.19370000000013</v>
      </c>
      <c r="S41" s="23">
        <f>'Daily Biomass Loamy'!C40</f>
        <v>366.65999999999997</v>
      </c>
      <c r="U41" s="28">
        <v>311</v>
      </c>
      <c r="V41" s="28">
        <v>165.95540000000008</v>
      </c>
      <c r="W41" s="28">
        <f>'Daily Biomass Loamy'!C40</f>
        <v>366.65999999999997</v>
      </c>
      <c r="Y41" s="30">
        <v>322</v>
      </c>
      <c r="Z41" s="33">
        <v>171.89809999999946</v>
      </c>
      <c r="AA41" s="33">
        <f>'Daily Biomass Loamy'!C40</f>
        <v>366.65999999999997</v>
      </c>
      <c r="AC41" s="34">
        <v>304</v>
      </c>
      <c r="AD41" s="37">
        <v>228.02359999999948</v>
      </c>
      <c r="AE41" s="37">
        <f>'Daily Biomass Mixed'!C40</f>
        <v>456.71999999999963</v>
      </c>
      <c r="AG41" s="38">
        <v>322</v>
      </c>
      <c r="AH41" s="41">
        <v>163.75440000000043</v>
      </c>
      <c r="AI41" s="41">
        <f>'Daily Biomass Mixed'!C40</f>
        <v>456.71999999999963</v>
      </c>
      <c r="AK41" s="43">
        <v>368</v>
      </c>
      <c r="AL41" s="48">
        <v>232.64569999999966</v>
      </c>
      <c r="AM41" s="48">
        <f>'Daily Biomass Mixed'!C40</f>
        <v>456.71999999999963</v>
      </c>
      <c r="AO41" s="62">
        <v>368</v>
      </c>
      <c r="AP41" s="63">
        <v>283.04859999999923</v>
      </c>
      <c r="AQ41" s="63">
        <f>'Daily Biomass Mixed'!C40</f>
        <v>456.71999999999963</v>
      </c>
    </row>
    <row r="42" spans="1:43" ht="15" x14ac:dyDescent="0.25">
      <c r="A42" s="7">
        <v>42178</v>
      </c>
      <c r="B42">
        <v>40</v>
      </c>
      <c r="C42" s="7">
        <f t="shared" si="0"/>
        <v>42544</v>
      </c>
      <c r="D42" s="5">
        <f>'Steer Intake'!F41</f>
        <v>4491.63</v>
      </c>
      <c r="E42" s="43">
        <v>319</v>
      </c>
      <c r="F42" s="47">
        <v>163.65689999999941</v>
      </c>
      <c r="G42" s="47">
        <f>'Daily Biomass Sandy'!C41</f>
        <v>659.92499999999995</v>
      </c>
      <c r="I42" s="13">
        <v>325</v>
      </c>
      <c r="J42" s="15">
        <v>219.24238749999947</v>
      </c>
      <c r="K42" s="15">
        <f>'Daily Biomass Sandy'!C41</f>
        <v>659.92499999999995</v>
      </c>
      <c r="L42" s="5"/>
      <c r="M42" s="57">
        <v>325</v>
      </c>
      <c r="N42" s="58">
        <v>336.40585000000004</v>
      </c>
      <c r="O42" s="58">
        <f>'Daily Biomass Sandy'!C41</f>
        <v>659.92499999999995</v>
      </c>
      <c r="P42" s="5"/>
      <c r="Q42" s="22">
        <v>304</v>
      </c>
      <c r="R42" s="23">
        <v>110.96433750000014</v>
      </c>
      <c r="S42" s="23">
        <f>'Daily Biomass Loamy'!C41</f>
        <v>376.73999999999995</v>
      </c>
      <c r="U42" s="28">
        <v>311</v>
      </c>
      <c r="V42" s="28">
        <v>155.80467500000009</v>
      </c>
      <c r="W42" s="28">
        <f>'Daily Biomass Loamy'!C41</f>
        <v>376.73999999999995</v>
      </c>
      <c r="Y42" s="30">
        <v>322</v>
      </c>
      <c r="Z42" s="33">
        <v>161.38388749999945</v>
      </c>
      <c r="AA42" s="33">
        <f>'Daily Biomass Loamy'!C41</f>
        <v>376.73999999999995</v>
      </c>
      <c r="AC42" s="34">
        <v>304</v>
      </c>
      <c r="AD42" s="37">
        <v>214.07644999999948</v>
      </c>
      <c r="AE42" s="37">
        <f>'Daily Biomass Mixed'!C41</f>
        <v>466.67999999999961</v>
      </c>
      <c r="AG42" s="38">
        <v>322</v>
      </c>
      <c r="AH42" s="41">
        <v>153.73830000000044</v>
      </c>
      <c r="AI42" s="41">
        <f>'Daily Biomass Mixed'!C41</f>
        <v>466.67999999999961</v>
      </c>
      <c r="AK42" s="43">
        <v>368</v>
      </c>
      <c r="AL42" s="48">
        <v>218.4158374999997</v>
      </c>
      <c r="AM42" s="48">
        <f>'Daily Biomass Mixed'!C41</f>
        <v>466.67999999999961</v>
      </c>
      <c r="AO42" s="62">
        <v>368</v>
      </c>
      <c r="AP42" s="63">
        <v>265.73582499999924</v>
      </c>
      <c r="AQ42" s="63">
        <f>'Daily Biomass Mixed'!C41</f>
        <v>466.67999999999961</v>
      </c>
    </row>
    <row r="43" spans="1:43" ht="15" x14ac:dyDescent="0.25">
      <c r="A43" s="7">
        <v>42179</v>
      </c>
      <c r="B43">
        <v>41</v>
      </c>
      <c r="C43" s="7">
        <f t="shared" si="0"/>
        <v>42545</v>
      </c>
      <c r="D43" s="5">
        <f>'Steer Intake'!F42</f>
        <v>4504.5</v>
      </c>
      <c r="E43" s="43">
        <v>319</v>
      </c>
      <c r="F43" s="47">
        <v>153.25199999999941</v>
      </c>
      <c r="G43" s="47">
        <f>'Daily Biomass Sandy'!C42</f>
        <v>670.94999999999993</v>
      </c>
      <c r="I43" s="13">
        <v>325</v>
      </c>
      <c r="J43" s="15">
        <v>205.30349999999947</v>
      </c>
      <c r="K43" s="15">
        <f>'Daily Biomass Sandy'!C42</f>
        <v>670.94999999999993</v>
      </c>
      <c r="L43" s="5"/>
      <c r="M43" s="57">
        <v>325</v>
      </c>
      <c r="N43" s="58">
        <v>315.01800000000003</v>
      </c>
      <c r="O43" s="58">
        <f>'Daily Biomass Sandy'!C42</f>
        <v>670.94999999999993</v>
      </c>
      <c r="P43" s="5"/>
      <c r="Q43" s="22">
        <v>304</v>
      </c>
      <c r="R43" s="23">
        <v>103.90950000000015</v>
      </c>
      <c r="S43" s="23">
        <f>'Daily Biomass Loamy'!C42</f>
        <v>386.81999999999994</v>
      </c>
      <c r="U43" s="28">
        <v>311</v>
      </c>
      <c r="V43" s="28">
        <v>145.89900000000009</v>
      </c>
      <c r="W43" s="28">
        <f>'Daily Biomass Loamy'!C42</f>
        <v>386.81999999999994</v>
      </c>
      <c r="Y43" s="30">
        <v>322</v>
      </c>
      <c r="Z43" s="33">
        <v>151.12349999999944</v>
      </c>
      <c r="AA43" s="33">
        <f>'Daily Biomass Loamy'!C42</f>
        <v>386.81999999999994</v>
      </c>
      <c r="AC43" s="34">
        <v>304</v>
      </c>
      <c r="AD43" s="37">
        <v>200.46599999999953</v>
      </c>
      <c r="AE43" s="37">
        <f>'Daily Biomass Mixed'!C42</f>
        <v>476.63999999999959</v>
      </c>
      <c r="AG43" s="38">
        <v>322</v>
      </c>
      <c r="AH43" s="41">
        <v>143.96400000000042</v>
      </c>
      <c r="AI43" s="41">
        <f>'Daily Biomass Mixed'!C42</f>
        <v>476.63999999999959</v>
      </c>
      <c r="AK43" s="43">
        <v>368</v>
      </c>
      <c r="AL43" s="48">
        <v>204.5294999999997</v>
      </c>
      <c r="AM43" s="48">
        <f>'Daily Biomass Mixed'!C42</f>
        <v>476.63999999999959</v>
      </c>
      <c r="AO43" s="62">
        <v>368</v>
      </c>
      <c r="AP43" s="63">
        <v>248.84099999999927</v>
      </c>
      <c r="AQ43" s="63">
        <f>'Daily Biomass Mixed'!C42</f>
        <v>476.63999999999959</v>
      </c>
    </row>
    <row r="44" spans="1:43" ht="15" x14ac:dyDescent="0.25">
      <c r="A44" s="7">
        <v>42180</v>
      </c>
      <c r="B44">
        <v>42</v>
      </c>
      <c r="C44" s="7">
        <f t="shared" si="0"/>
        <v>42546</v>
      </c>
      <c r="D44" s="5">
        <f>'Steer Intake'!F43</f>
        <v>4517.37</v>
      </c>
      <c r="E44" s="43">
        <v>319</v>
      </c>
      <c r="F44" s="47">
        <v>143.1044999999994</v>
      </c>
      <c r="G44" s="47">
        <f>'Daily Biomass Sandy'!C43</f>
        <v>681.97499999999991</v>
      </c>
      <c r="I44" s="13">
        <v>325</v>
      </c>
      <c r="J44" s="15">
        <v>191.7094374999995</v>
      </c>
      <c r="K44" s="15">
        <f>'Daily Biomass Sandy'!C43</f>
        <v>681.97499999999991</v>
      </c>
      <c r="L44" s="5"/>
      <c r="M44" s="57">
        <v>325</v>
      </c>
      <c r="N44" s="58">
        <v>294.15924999999999</v>
      </c>
      <c r="O44" s="58">
        <f>'Daily Biomass Sandy'!C43</f>
        <v>681.97499999999991</v>
      </c>
      <c r="P44" s="5"/>
      <c r="Q44" s="22">
        <v>304</v>
      </c>
      <c r="R44" s="23">
        <v>97.029187500000148</v>
      </c>
      <c r="S44" s="23">
        <f>'Daily Biomass Loamy'!C43</f>
        <v>396.89999999999992</v>
      </c>
      <c r="U44" s="28">
        <v>311</v>
      </c>
      <c r="V44" s="28">
        <v>136.2383750000001</v>
      </c>
      <c r="W44" s="28">
        <f>'Daily Biomass Loamy'!C43</f>
        <v>396.89999999999992</v>
      </c>
      <c r="Y44" s="30">
        <v>322</v>
      </c>
      <c r="Z44" s="33">
        <v>141.11693749999947</v>
      </c>
      <c r="AA44" s="33">
        <f>'Daily Biomass Loamy'!C43</f>
        <v>396.89999999999992</v>
      </c>
      <c r="AC44" s="34">
        <v>304</v>
      </c>
      <c r="AD44" s="37">
        <v>187.19224999999955</v>
      </c>
      <c r="AE44" s="37">
        <f>'Daily Biomass Mixed'!C43</f>
        <v>486.59999999999957</v>
      </c>
      <c r="AG44" s="38">
        <v>322</v>
      </c>
      <c r="AH44" s="41">
        <v>134.43150000000043</v>
      </c>
      <c r="AI44" s="41">
        <f>'Daily Biomass Mixed'!C43</f>
        <v>486.59999999999957</v>
      </c>
      <c r="AK44" s="43">
        <v>368</v>
      </c>
      <c r="AL44" s="48">
        <v>190.98668749999973</v>
      </c>
      <c r="AM44" s="48">
        <f>'Daily Biomass Mixed'!C43</f>
        <v>486.59999999999957</v>
      </c>
      <c r="AO44" s="62">
        <v>368</v>
      </c>
      <c r="AP44" s="63">
        <v>232.36412499999932</v>
      </c>
      <c r="AQ44" s="63">
        <f>'Daily Biomass Mixed'!C43</f>
        <v>486.59999999999957</v>
      </c>
    </row>
    <row r="45" spans="1:43" ht="15" x14ac:dyDescent="0.25">
      <c r="A45" s="7">
        <v>42181</v>
      </c>
      <c r="B45">
        <v>43</v>
      </c>
      <c r="C45" s="7">
        <f t="shared" si="0"/>
        <v>42547</v>
      </c>
      <c r="D45" s="5">
        <f>'Steer Intake'!F44</f>
        <v>4530.24</v>
      </c>
      <c r="E45" s="43">
        <v>319</v>
      </c>
      <c r="F45" s="47">
        <v>133.21439999999942</v>
      </c>
      <c r="G45" s="47">
        <f>'Daily Biomass Sandy'!C44</f>
        <v>692.99999999999989</v>
      </c>
      <c r="I45" s="13">
        <v>325</v>
      </c>
      <c r="J45" s="15">
        <v>178.46019999999953</v>
      </c>
      <c r="K45" s="15">
        <f>'Daily Biomass Sandy'!C44</f>
        <v>692.99999999999989</v>
      </c>
      <c r="L45" s="5"/>
      <c r="M45" s="57">
        <v>325</v>
      </c>
      <c r="N45" s="58">
        <v>273.82960000000003</v>
      </c>
      <c r="O45" s="58">
        <f>'Daily Biomass Sandy'!C44</f>
        <v>692.99999999999989</v>
      </c>
      <c r="P45" s="5"/>
      <c r="Q45" s="22">
        <v>304</v>
      </c>
      <c r="R45" s="23">
        <v>90.323400000000149</v>
      </c>
      <c r="S45" s="23">
        <f>'Daily Biomass Loamy'!C44</f>
        <v>406.9799999999999</v>
      </c>
      <c r="U45" s="28">
        <v>311</v>
      </c>
      <c r="V45" s="28">
        <v>126.8228000000001</v>
      </c>
      <c r="W45" s="28">
        <f>'Daily Biomass Loamy'!C44</f>
        <v>406.9799999999999</v>
      </c>
      <c r="Y45" s="30">
        <v>322</v>
      </c>
      <c r="Z45" s="33">
        <v>131.36419999999947</v>
      </c>
      <c r="AA45" s="33">
        <f>'Daily Biomass Loamy'!C44</f>
        <v>406.9799999999999</v>
      </c>
      <c r="AC45" s="34">
        <v>304</v>
      </c>
      <c r="AD45" s="37">
        <v>174.25519999999955</v>
      </c>
      <c r="AE45" s="37">
        <f>'Daily Biomass Mixed'!C44</f>
        <v>496.55999999999955</v>
      </c>
      <c r="AG45" s="38">
        <v>322</v>
      </c>
      <c r="AH45" s="41">
        <v>125.14080000000041</v>
      </c>
      <c r="AI45" s="41">
        <f>'Daily Biomass Mixed'!C44</f>
        <v>496.55999999999955</v>
      </c>
      <c r="AK45" s="43">
        <v>368</v>
      </c>
      <c r="AL45" s="48">
        <v>177.78739999999974</v>
      </c>
      <c r="AM45" s="48">
        <f>'Daily Biomass Mixed'!C44</f>
        <v>496.55999999999955</v>
      </c>
      <c r="AO45" s="62">
        <v>368</v>
      </c>
      <c r="AP45" s="63">
        <v>216.30519999999933</v>
      </c>
      <c r="AQ45" s="63">
        <f>'Daily Biomass Mixed'!C44</f>
        <v>496.55999999999955</v>
      </c>
    </row>
    <row r="46" spans="1:43" ht="15" x14ac:dyDescent="0.25">
      <c r="A46" s="7">
        <v>42182</v>
      </c>
      <c r="B46">
        <v>44</v>
      </c>
      <c r="C46" s="7">
        <f t="shared" si="0"/>
        <v>42548</v>
      </c>
      <c r="D46" s="5">
        <f>'Steer Intake'!F45</f>
        <v>4543.1099999999997</v>
      </c>
      <c r="E46" s="43">
        <v>319</v>
      </c>
      <c r="F46" s="47">
        <v>123.58169999999943</v>
      </c>
      <c r="G46" s="47">
        <f>'Daily Biomass Sandy'!C45</f>
        <v>704.02499999999986</v>
      </c>
      <c r="I46" s="13">
        <v>325</v>
      </c>
      <c r="J46" s="15">
        <v>165.55578749999955</v>
      </c>
      <c r="K46" s="15">
        <f>'Daily Biomass Sandy'!C45</f>
        <v>704.02499999999986</v>
      </c>
      <c r="L46" s="5"/>
      <c r="M46" s="57">
        <v>325</v>
      </c>
      <c r="N46" s="58">
        <v>254.02905000000004</v>
      </c>
      <c r="O46" s="58">
        <f>'Daily Biomass Sandy'!C45</f>
        <v>704.02499999999986</v>
      </c>
      <c r="P46" s="5"/>
      <c r="Q46" s="22">
        <v>304</v>
      </c>
      <c r="R46" s="23">
        <v>83.792137500000152</v>
      </c>
      <c r="S46" s="23">
        <f>'Daily Biomass Loamy'!C45</f>
        <v>417.05999999999989</v>
      </c>
      <c r="U46" s="28">
        <v>311</v>
      </c>
      <c r="V46" s="28">
        <v>117.6522750000001</v>
      </c>
      <c r="W46" s="28">
        <f>'Daily Biomass Loamy'!C45</f>
        <v>417.05999999999989</v>
      </c>
      <c r="Y46" s="30">
        <v>322</v>
      </c>
      <c r="Z46" s="33">
        <v>121.86528749999948</v>
      </c>
      <c r="AA46" s="33">
        <f>'Daily Biomass Loamy'!C45</f>
        <v>417.05999999999989</v>
      </c>
      <c r="AC46" s="34">
        <v>304</v>
      </c>
      <c r="AD46" s="37">
        <v>161.65484999999958</v>
      </c>
      <c r="AE46" s="37">
        <f>'Daily Biomass Mixed'!C45</f>
        <v>506.51999999999953</v>
      </c>
      <c r="AG46" s="38">
        <v>322</v>
      </c>
      <c r="AH46" s="41">
        <v>116.09190000000041</v>
      </c>
      <c r="AI46" s="41">
        <f>'Daily Biomass Mixed'!C45</f>
        <v>506.51999999999953</v>
      </c>
      <c r="AK46" s="43">
        <v>368</v>
      </c>
      <c r="AL46" s="48">
        <v>164.93163749999977</v>
      </c>
      <c r="AM46" s="48">
        <f>'Daily Biomass Mixed'!C45</f>
        <v>506.51999999999953</v>
      </c>
      <c r="AO46" s="62">
        <v>368</v>
      </c>
      <c r="AP46" s="63">
        <v>200.66422499999936</v>
      </c>
      <c r="AQ46" s="63">
        <f>'Daily Biomass Mixed'!C45</f>
        <v>506.51999999999953</v>
      </c>
    </row>
    <row r="47" spans="1:43" ht="15" x14ac:dyDescent="0.25">
      <c r="A47" s="7">
        <v>42183</v>
      </c>
      <c r="B47">
        <v>45</v>
      </c>
      <c r="C47" s="7">
        <f t="shared" si="0"/>
        <v>42549</v>
      </c>
      <c r="D47" s="5">
        <f>'Steer Intake'!F46</f>
        <v>4555.9799999999996</v>
      </c>
      <c r="E47" s="43">
        <v>319</v>
      </c>
      <c r="F47" s="47">
        <v>114.20639999999945</v>
      </c>
      <c r="G47" s="47">
        <f>'Daily Biomass Sandy'!C46</f>
        <v>715.04999999999984</v>
      </c>
      <c r="I47" s="13">
        <v>325</v>
      </c>
      <c r="J47" s="15">
        <v>152.99619999999956</v>
      </c>
      <c r="K47" s="15">
        <f>'Daily Biomass Sandy'!C46</f>
        <v>715.04999999999984</v>
      </c>
      <c r="L47" s="5"/>
      <c r="M47" s="57">
        <v>325</v>
      </c>
      <c r="N47" s="58">
        <v>234.75760000000005</v>
      </c>
      <c r="O47" s="58">
        <f>'Daily Biomass Sandy'!C46</f>
        <v>715.04999999999984</v>
      </c>
      <c r="P47" s="5"/>
      <c r="Q47" s="22">
        <v>304</v>
      </c>
      <c r="R47" s="23">
        <v>77.435400000000158</v>
      </c>
      <c r="S47" s="23">
        <f>'Daily Biomass Loamy'!C46</f>
        <v>427.13999999999987</v>
      </c>
      <c r="U47" s="28">
        <v>311</v>
      </c>
      <c r="V47" s="28">
        <v>108.7268000000001</v>
      </c>
      <c r="W47" s="28">
        <f>'Daily Biomass Loamy'!C46</f>
        <v>427.13999999999987</v>
      </c>
      <c r="Y47" s="30">
        <v>322</v>
      </c>
      <c r="Z47" s="33">
        <v>112.6201999999995</v>
      </c>
      <c r="AA47" s="33">
        <f>'Daily Biomass Loamy'!C46</f>
        <v>427.13999999999987</v>
      </c>
      <c r="AC47" s="34">
        <v>304</v>
      </c>
      <c r="AD47" s="37">
        <v>149.3911999999996</v>
      </c>
      <c r="AE47" s="37">
        <f>'Daily Biomass Mixed'!C46</f>
        <v>516.47999999999956</v>
      </c>
      <c r="AG47" s="38">
        <v>322</v>
      </c>
      <c r="AH47" s="41">
        <v>107.28480000000039</v>
      </c>
      <c r="AI47" s="41">
        <f>'Daily Biomass Mixed'!C46</f>
        <v>516.47999999999956</v>
      </c>
      <c r="AK47" s="43">
        <v>368</v>
      </c>
      <c r="AL47" s="48">
        <v>152.41939999999977</v>
      </c>
      <c r="AM47" s="48">
        <f>'Daily Biomass Mixed'!C46</f>
        <v>516.47999999999956</v>
      </c>
      <c r="AO47" s="62">
        <v>368</v>
      </c>
      <c r="AP47" s="63">
        <v>185.44119999999938</v>
      </c>
      <c r="AQ47" s="63">
        <f>'Daily Biomass Mixed'!C46</f>
        <v>516.47999999999956</v>
      </c>
    </row>
    <row r="48" spans="1:43" ht="15" x14ac:dyDescent="0.25">
      <c r="A48" s="7">
        <v>42184</v>
      </c>
      <c r="B48">
        <v>46</v>
      </c>
      <c r="C48" s="7">
        <f t="shared" si="0"/>
        <v>42550</v>
      </c>
      <c r="D48" s="5">
        <f>'Steer Intake'!F47</f>
        <v>4568.8499999999995</v>
      </c>
      <c r="E48" s="43">
        <v>319</v>
      </c>
      <c r="F48" s="47">
        <v>105.08849999999946</v>
      </c>
      <c r="G48" s="47">
        <f>'Daily Biomass Sandy'!C47</f>
        <v>726.07499999999982</v>
      </c>
      <c r="I48" s="13">
        <v>325</v>
      </c>
      <c r="J48" s="15">
        <v>140.78143749999958</v>
      </c>
      <c r="K48" s="15">
        <f>'Daily Biomass Sandy'!C47</f>
        <v>726.07499999999982</v>
      </c>
      <c r="L48" s="5"/>
      <c r="M48" s="57">
        <v>325</v>
      </c>
      <c r="N48" s="58">
        <v>216.01525000000007</v>
      </c>
      <c r="O48" s="58">
        <f>'Daily Biomass Sandy'!C47</f>
        <v>726.07499999999982</v>
      </c>
      <c r="P48" s="5"/>
      <c r="Q48" s="22">
        <v>304</v>
      </c>
      <c r="R48" s="23">
        <v>71.253187500000152</v>
      </c>
      <c r="S48" s="23">
        <f>'Daily Biomass Loamy'!C47</f>
        <v>437.21999999999986</v>
      </c>
      <c r="U48" s="28">
        <v>311</v>
      </c>
      <c r="V48" s="28">
        <v>100.0463750000001</v>
      </c>
      <c r="W48" s="28">
        <f>'Daily Biomass Loamy'!C47</f>
        <v>437.21999999999986</v>
      </c>
      <c r="Y48" s="30">
        <v>322</v>
      </c>
      <c r="Z48" s="33">
        <v>103.62893749999951</v>
      </c>
      <c r="AA48" s="33">
        <f>'Daily Biomass Loamy'!C47</f>
        <v>437.21999999999986</v>
      </c>
      <c r="AC48" s="34">
        <v>304</v>
      </c>
      <c r="AD48" s="37">
        <v>137.46424999999959</v>
      </c>
      <c r="AE48" s="37">
        <f>'Daily Biomass Mixed'!C47</f>
        <v>526.4399999999996</v>
      </c>
      <c r="AG48" s="38">
        <v>322</v>
      </c>
      <c r="AH48" s="41">
        <v>98.71950000000038</v>
      </c>
      <c r="AI48" s="41">
        <f>'Daily Biomass Mixed'!C47</f>
        <v>526.4399999999996</v>
      </c>
      <c r="AK48" s="43">
        <v>368</v>
      </c>
      <c r="AL48" s="48">
        <v>140.25068749999977</v>
      </c>
      <c r="AM48" s="48">
        <f>'Daily Biomass Mixed'!C47</f>
        <v>526.4399999999996</v>
      </c>
      <c r="AO48" s="62">
        <v>368</v>
      </c>
      <c r="AP48" s="63">
        <v>170.6361249999994</v>
      </c>
      <c r="AQ48" s="63">
        <f>'Daily Biomass Mixed'!C47</f>
        <v>526.4399999999996</v>
      </c>
    </row>
    <row r="49" spans="1:43" ht="15" x14ac:dyDescent="0.25">
      <c r="A49" s="7">
        <v>42185</v>
      </c>
      <c r="B49">
        <v>47</v>
      </c>
      <c r="C49" s="7">
        <f t="shared" si="0"/>
        <v>42551</v>
      </c>
      <c r="D49" s="5">
        <f>'Steer Intake'!F48</f>
        <v>4581.72</v>
      </c>
      <c r="E49" s="43">
        <v>319</v>
      </c>
      <c r="F49" s="47">
        <v>96.227999999999454</v>
      </c>
      <c r="G49" s="47">
        <f>'Daily Biomass Sandy'!C48</f>
        <v>737.0999999999998</v>
      </c>
      <c r="I49" s="13">
        <v>325</v>
      </c>
      <c r="J49" s="15">
        <v>128.91149999999956</v>
      </c>
      <c r="K49" s="15">
        <f>'Daily Biomass Sandy'!C48</f>
        <v>737.0999999999998</v>
      </c>
      <c r="L49" s="5"/>
      <c r="M49" s="57">
        <v>325</v>
      </c>
      <c r="N49" s="58">
        <v>197.80200000000008</v>
      </c>
      <c r="O49" s="58">
        <f>'Daily Biomass Sandy'!C48</f>
        <v>737.0999999999998</v>
      </c>
      <c r="P49" s="5"/>
      <c r="Q49" s="22">
        <v>304</v>
      </c>
      <c r="R49" s="23">
        <v>65.245500000000163</v>
      </c>
      <c r="S49" s="23">
        <f>'Daily Biomass Loamy'!C48</f>
        <v>447.29999999999984</v>
      </c>
      <c r="U49" s="28">
        <v>311</v>
      </c>
      <c r="V49" s="28">
        <v>91.611000000000104</v>
      </c>
      <c r="W49" s="28">
        <f>'Daily Biomass Loamy'!C48</f>
        <v>447.29999999999984</v>
      </c>
      <c r="Y49" s="30">
        <v>322</v>
      </c>
      <c r="Z49" s="33">
        <v>94.891499999999525</v>
      </c>
      <c r="AA49" s="33">
        <f>'Daily Biomass Loamy'!C48</f>
        <v>447.29999999999984</v>
      </c>
      <c r="AC49" s="34">
        <v>304</v>
      </c>
      <c r="AD49" s="37">
        <v>125.87399999999961</v>
      </c>
      <c r="AE49" s="37">
        <f>'Daily Biomass Mixed'!C48</f>
        <v>536.39999999999964</v>
      </c>
      <c r="AG49" s="38">
        <v>322</v>
      </c>
      <c r="AH49" s="41">
        <v>90.396000000000384</v>
      </c>
      <c r="AI49" s="41">
        <f>'Daily Biomass Mixed'!C48</f>
        <v>536.39999999999964</v>
      </c>
      <c r="AK49" s="43">
        <v>368</v>
      </c>
      <c r="AL49" s="48">
        <v>128.42549999999977</v>
      </c>
      <c r="AM49" s="48">
        <f>'Daily Biomass Mixed'!C48</f>
        <v>536.39999999999964</v>
      </c>
      <c r="AO49" s="62">
        <v>368</v>
      </c>
      <c r="AP49" s="63">
        <v>156.24899999999943</v>
      </c>
      <c r="AQ49" s="63">
        <f>'Daily Biomass Mixed'!C48</f>
        <v>536.39999999999964</v>
      </c>
    </row>
    <row r="50" spans="1:43" ht="15" x14ac:dyDescent="0.25">
      <c r="A50" s="7">
        <v>42186</v>
      </c>
      <c r="B50">
        <v>48</v>
      </c>
      <c r="C50" s="7">
        <f t="shared" si="0"/>
        <v>42552</v>
      </c>
      <c r="D50" s="5">
        <f>'Steer Intake'!F49</f>
        <v>4594.59</v>
      </c>
      <c r="E50" s="43">
        <v>319</v>
      </c>
      <c r="F50" s="47">
        <v>91.297799999999469</v>
      </c>
      <c r="G50" s="47">
        <f>'Daily Biomass Sandy'!C49</f>
        <v>740.14838709677394</v>
      </c>
      <c r="I50" s="13">
        <v>325</v>
      </c>
      <c r="J50" s="15">
        <v>122.30677499999958</v>
      </c>
      <c r="K50" s="15">
        <f>'Daily Biomass Sandy'!C49</f>
        <v>740.14838709677394</v>
      </c>
      <c r="L50" s="5"/>
      <c r="M50" s="57">
        <v>325</v>
      </c>
      <c r="N50" s="58">
        <v>187.66770000000008</v>
      </c>
      <c r="O50" s="58">
        <f>'Daily Biomass Sandy'!C49</f>
        <v>740.14838709677394</v>
      </c>
      <c r="P50" s="5"/>
      <c r="Q50" s="22">
        <v>304</v>
      </c>
      <c r="R50" s="23">
        <v>61.902675000000151</v>
      </c>
      <c r="S50" s="23">
        <f>'Daily Biomass Loamy'!C49</f>
        <v>450.75483870967724</v>
      </c>
      <c r="U50" s="28">
        <v>311</v>
      </c>
      <c r="V50" s="28">
        <v>86.917350000000098</v>
      </c>
      <c r="W50" s="28">
        <f>'Daily Biomass Loamy'!C49</f>
        <v>450.75483870967724</v>
      </c>
      <c r="Y50" s="30">
        <v>322</v>
      </c>
      <c r="Z50" s="33">
        <v>90.029774999999546</v>
      </c>
      <c r="AA50" s="33">
        <f>'Daily Biomass Loamy'!C49</f>
        <v>450.75483870967724</v>
      </c>
      <c r="AC50" s="34">
        <v>304</v>
      </c>
      <c r="AD50" s="37">
        <v>119.42489999999961</v>
      </c>
      <c r="AE50" s="37">
        <f>'Daily Biomass Mixed'!C49</f>
        <v>539.53548387096737</v>
      </c>
      <c r="AG50" s="38">
        <v>322</v>
      </c>
      <c r="AH50" s="41">
        <v>85.764600000000371</v>
      </c>
      <c r="AI50" s="41">
        <f>'Daily Biomass Mixed'!C49</f>
        <v>539.53548387096737</v>
      </c>
      <c r="AK50" s="43">
        <v>368</v>
      </c>
      <c r="AL50" s="48">
        <v>121.84567499999977</v>
      </c>
      <c r="AM50" s="48">
        <f>'Daily Biomass Mixed'!C49</f>
        <v>539.53548387096737</v>
      </c>
      <c r="AO50" s="62">
        <v>368</v>
      </c>
      <c r="AP50" s="63">
        <v>148.24364999999946</v>
      </c>
      <c r="AQ50" s="63">
        <f>'Daily Biomass Mixed'!C49</f>
        <v>539.53548387096737</v>
      </c>
    </row>
    <row r="51" spans="1:43" ht="15" x14ac:dyDescent="0.25">
      <c r="A51" s="7">
        <v>42187</v>
      </c>
      <c r="B51">
        <v>49</v>
      </c>
      <c r="C51" s="7">
        <f t="shared" si="0"/>
        <v>42553</v>
      </c>
      <c r="D51" s="5">
        <f>'Steer Intake'!F50</f>
        <v>4607.46</v>
      </c>
      <c r="E51" s="43">
        <v>319</v>
      </c>
      <c r="F51" s="47">
        <v>86.486399999999477</v>
      </c>
      <c r="G51" s="47">
        <f>'Daily Biomass Sandy'!C50</f>
        <v>743.19677419354809</v>
      </c>
      <c r="I51" s="13">
        <v>325</v>
      </c>
      <c r="J51" s="15">
        <v>115.86119999999958</v>
      </c>
      <c r="K51" s="15">
        <f>'Daily Biomass Sandy'!C50</f>
        <v>743.19677419354809</v>
      </c>
      <c r="L51" s="5"/>
      <c r="M51" s="57">
        <v>325</v>
      </c>
      <c r="N51" s="58">
        <v>177.77760000000009</v>
      </c>
      <c r="O51" s="58">
        <f>'Daily Biomass Sandy'!C50</f>
        <v>743.19677419354809</v>
      </c>
      <c r="P51" s="5"/>
      <c r="Q51" s="22">
        <v>304</v>
      </c>
      <c r="R51" s="23">
        <v>58.640400000000149</v>
      </c>
      <c r="S51" s="23">
        <f>'Daily Biomass Loamy'!C50</f>
        <v>454.20967741935465</v>
      </c>
      <c r="U51" s="28">
        <v>311</v>
      </c>
      <c r="V51" s="28">
        <v>82.336800000000096</v>
      </c>
      <c r="W51" s="28">
        <f>'Daily Biomass Loamy'!C50</f>
        <v>454.20967741935465</v>
      </c>
      <c r="Y51" s="30">
        <v>322</v>
      </c>
      <c r="Z51" s="33">
        <v>85.285199999999563</v>
      </c>
      <c r="AA51" s="33">
        <f>'Daily Biomass Loamy'!C50</f>
        <v>454.20967741935465</v>
      </c>
      <c r="AC51" s="34">
        <v>304</v>
      </c>
      <c r="AD51" s="37">
        <v>113.13119999999961</v>
      </c>
      <c r="AE51" s="37">
        <f>'Daily Biomass Mixed'!C50</f>
        <v>542.6709677419351</v>
      </c>
      <c r="AG51" s="38">
        <v>322</v>
      </c>
      <c r="AH51" s="41">
        <v>81.244800000000353</v>
      </c>
      <c r="AI51" s="41">
        <f>'Daily Biomass Mixed'!C50</f>
        <v>542.6709677419351</v>
      </c>
      <c r="AK51" s="43">
        <v>368</v>
      </c>
      <c r="AL51" s="48">
        <v>115.42439999999978</v>
      </c>
      <c r="AM51" s="48">
        <f>'Daily Biomass Mixed'!C50</f>
        <v>542.6709677419351</v>
      </c>
      <c r="AO51" s="62">
        <v>368</v>
      </c>
      <c r="AP51" s="63">
        <v>140.43119999999948</v>
      </c>
      <c r="AQ51" s="63">
        <f>'Daily Biomass Mixed'!C50</f>
        <v>542.6709677419351</v>
      </c>
    </row>
    <row r="52" spans="1:43" ht="15" x14ac:dyDescent="0.25">
      <c r="A52" s="7">
        <v>42188</v>
      </c>
      <c r="B52">
        <v>50</v>
      </c>
      <c r="C52" s="7">
        <f t="shared" si="0"/>
        <v>42554</v>
      </c>
      <c r="D52" s="5">
        <f>'Steer Intake'!F51</f>
        <v>4620.33</v>
      </c>
      <c r="E52" s="43">
        <v>319</v>
      </c>
      <c r="F52" s="47">
        <v>81.793799999999493</v>
      </c>
      <c r="G52" s="47">
        <f>'Daily Biomass Sandy'!C51</f>
        <v>746.24516129032224</v>
      </c>
      <c r="I52" s="13">
        <v>325</v>
      </c>
      <c r="J52" s="15">
        <v>109.57477499999959</v>
      </c>
      <c r="K52" s="15">
        <f>'Daily Biomass Sandy'!C51</f>
        <v>746.24516129032224</v>
      </c>
      <c r="L52" s="5"/>
      <c r="M52" s="57">
        <v>325</v>
      </c>
      <c r="N52" s="58">
        <v>168.13170000000011</v>
      </c>
      <c r="O52" s="58">
        <f>'Daily Biomass Sandy'!C51</f>
        <v>746.24516129032224</v>
      </c>
      <c r="P52" s="51">
        <f>COUNT(#REF!)-1</f>
        <v>-1</v>
      </c>
      <c r="Q52" s="22">
        <v>304</v>
      </c>
      <c r="R52" s="23">
        <v>55.458675000000142</v>
      </c>
      <c r="S52" s="23">
        <f>'Daily Biomass Loamy'!C51</f>
        <v>457.66451612903205</v>
      </c>
      <c r="U52" s="28">
        <v>311</v>
      </c>
      <c r="V52" s="28">
        <v>77.869350000000097</v>
      </c>
      <c r="W52" s="28">
        <f>'Daily Biomass Loamy'!C51</f>
        <v>457.66451612903205</v>
      </c>
      <c r="Y52" s="30">
        <v>322</v>
      </c>
      <c r="Z52" s="33">
        <v>80.657774999999575</v>
      </c>
      <c r="AA52" s="33">
        <f>'Daily Biomass Loamy'!C51</f>
        <v>457.66451612903205</v>
      </c>
      <c r="AC52" s="34">
        <v>304</v>
      </c>
      <c r="AD52" s="37">
        <v>106.99289999999961</v>
      </c>
      <c r="AE52" s="37">
        <f>'Daily Biomass Mixed'!C51</f>
        <v>545.80645161290283</v>
      </c>
      <c r="AG52" s="38">
        <v>322</v>
      </c>
      <c r="AH52" s="41">
        <v>76.836600000000345</v>
      </c>
      <c r="AI52" s="41">
        <f>'Daily Biomass Mixed'!C51</f>
        <v>545.80645161290283</v>
      </c>
      <c r="AK52" s="43">
        <v>368</v>
      </c>
      <c r="AL52" s="48">
        <v>109.16167499999978</v>
      </c>
      <c r="AM52" s="48">
        <f>'Daily Biomass Mixed'!C51</f>
        <v>545.80645161290283</v>
      </c>
      <c r="AO52" s="62">
        <v>368</v>
      </c>
      <c r="AP52" s="63">
        <v>132.8116499999995</v>
      </c>
      <c r="AQ52" s="63">
        <f>'Daily Biomass Mixed'!C51</f>
        <v>545.80645161290283</v>
      </c>
    </row>
    <row r="53" spans="1:43" ht="15" x14ac:dyDescent="0.25">
      <c r="A53" s="7">
        <v>42189</v>
      </c>
      <c r="B53">
        <v>51</v>
      </c>
      <c r="C53" s="7">
        <f t="shared" si="0"/>
        <v>42555</v>
      </c>
      <c r="D53" s="5">
        <f>'Steer Intake'!F52</f>
        <v>4633.2</v>
      </c>
      <c r="E53" s="43">
        <v>319</v>
      </c>
      <c r="F53" s="47">
        <v>77.219999999999501</v>
      </c>
      <c r="G53" s="47">
        <f>'Daily Biomass Sandy'!C52</f>
        <v>749.29354838709639</v>
      </c>
      <c r="I53" s="13">
        <v>325</v>
      </c>
      <c r="J53" s="15">
        <v>103.44749999999959</v>
      </c>
      <c r="K53" s="15">
        <f>'Daily Biomass Sandy'!C52</f>
        <v>749.29354838709639</v>
      </c>
      <c r="L53" s="5"/>
      <c r="M53" s="57">
        <v>325</v>
      </c>
      <c r="N53" s="58">
        <v>158.7300000000001</v>
      </c>
      <c r="O53" s="58">
        <f>'Daily Biomass Sandy'!C52</f>
        <v>749.29354838709639</v>
      </c>
      <c r="P53" s="51"/>
      <c r="Q53" s="22">
        <v>304</v>
      </c>
      <c r="R53" s="23">
        <v>52.357500000000137</v>
      </c>
      <c r="S53" s="23">
        <f>'Daily Biomass Loamy'!C52</f>
        <v>461.11935483870946</v>
      </c>
      <c r="U53" s="28">
        <v>311</v>
      </c>
      <c r="V53" s="28">
        <v>73.515000000000086</v>
      </c>
      <c r="W53" s="28">
        <f>'Daily Biomass Loamy'!C52</f>
        <v>461.11935483870946</v>
      </c>
      <c r="Y53" s="30">
        <v>322</v>
      </c>
      <c r="Z53" s="33">
        <v>76.147499999999582</v>
      </c>
      <c r="AA53" s="33">
        <f>'Daily Biomass Loamy'!C52</f>
        <v>461.11935483870946</v>
      </c>
      <c r="AC53" s="34">
        <v>304</v>
      </c>
      <c r="AD53" s="37">
        <v>101.00999999999962</v>
      </c>
      <c r="AE53" s="37">
        <f>'Daily Biomass Mixed'!C52</f>
        <v>548.94193548387057</v>
      </c>
      <c r="AG53" s="38">
        <v>322</v>
      </c>
      <c r="AH53" s="41">
        <v>72.540000000000319</v>
      </c>
      <c r="AI53" s="41">
        <f>'Daily Biomass Mixed'!C52</f>
        <v>548.94193548387057</v>
      </c>
      <c r="AK53" s="43">
        <v>368</v>
      </c>
      <c r="AL53" s="48">
        <v>103.05749999999978</v>
      </c>
      <c r="AM53" s="48">
        <f>'Daily Biomass Mixed'!C52</f>
        <v>548.94193548387057</v>
      </c>
      <c r="AO53" s="62">
        <v>368</v>
      </c>
      <c r="AP53" s="63">
        <v>125.38499999999949</v>
      </c>
      <c r="AQ53" s="63">
        <f>'Daily Biomass Mixed'!C52</f>
        <v>548.94193548387057</v>
      </c>
    </row>
    <row r="54" spans="1:43" ht="15" x14ac:dyDescent="0.25">
      <c r="A54" s="7">
        <v>42190</v>
      </c>
      <c r="B54">
        <v>52</v>
      </c>
      <c r="C54" s="7">
        <f t="shared" si="0"/>
        <v>42556</v>
      </c>
      <c r="D54" s="5">
        <f>'Steer Intake'!F53</f>
        <v>4646.07</v>
      </c>
      <c r="E54" s="43">
        <v>319</v>
      </c>
      <c r="F54" s="47">
        <v>72.764999999999517</v>
      </c>
      <c r="G54" s="47">
        <f>'Daily Biomass Sandy'!C53</f>
        <v>752.34193548387054</v>
      </c>
      <c r="I54" s="13">
        <v>325</v>
      </c>
      <c r="J54" s="15">
        <v>97.479374999999592</v>
      </c>
      <c r="K54" s="15">
        <f>'Daily Biomass Sandy'!C53</f>
        <v>752.34193548387054</v>
      </c>
      <c r="L54" s="5"/>
      <c r="M54" s="57">
        <v>325</v>
      </c>
      <c r="N54" s="58">
        <v>149.5725000000001</v>
      </c>
      <c r="O54" s="58">
        <f>'Daily Biomass Sandy'!C53</f>
        <v>752.34193548387054</v>
      </c>
      <c r="P54" s="51"/>
      <c r="Q54" s="22">
        <v>304</v>
      </c>
      <c r="R54" s="23">
        <v>49.336875000000134</v>
      </c>
      <c r="S54" s="23">
        <f>'Daily Biomass Loamy'!C53</f>
        <v>464.57419354838686</v>
      </c>
      <c r="U54" s="28">
        <v>311</v>
      </c>
      <c r="V54" s="28">
        <v>69.273750000000092</v>
      </c>
      <c r="W54" s="28">
        <f>'Daily Biomass Loamy'!C53</f>
        <v>464.57419354838686</v>
      </c>
      <c r="Y54" s="30">
        <v>322</v>
      </c>
      <c r="Z54" s="33">
        <v>71.754374999999598</v>
      </c>
      <c r="AA54" s="33">
        <f>'Daily Biomass Loamy'!C53</f>
        <v>464.57419354838686</v>
      </c>
      <c r="AC54" s="34">
        <v>304</v>
      </c>
      <c r="AD54" s="37">
        <v>95.182499999999621</v>
      </c>
      <c r="AE54" s="37">
        <f>'Daily Biomass Mixed'!C53</f>
        <v>552.0774193548383</v>
      </c>
      <c r="AG54" s="38">
        <v>322</v>
      </c>
      <c r="AH54" s="41">
        <v>68.355000000000317</v>
      </c>
      <c r="AI54" s="41">
        <f>'Daily Biomass Mixed'!C53</f>
        <v>552.0774193548383</v>
      </c>
      <c r="AK54" s="43">
        <v>368</v>
      </c>
      <c r="AL54" s="48">
        <v>97.11187499999977</v>
      </c>
      <c r="AM54" s="48">
        <f>'Daily Biomass Mixed'!C53</f>
        <v>552.0774193548383</v>
      </c>
      <c r="AO54" s="62">
        <v>368</v>
      </c>
      <c r="AP54" s="63">
        <v>118.15124999999951</v>
      </c>
      <c r="AQ54" s="63">
        <f>'Daily Biomass Mixed'!C53</f>
        <v>552.0774193548383</v>
      </c>
    </row>
    <row r="55" spans="1:43" ht="15" x14ac:dyDescent="0.25">
      <c r="A55" s="7">
        <v>42191</v>
      </c>
      <c r="B55">
        <v>53</v>
      </c>
      <c r="C55" s="7">
        <f t="shared" si="0"/>
        <v>42557</v>
      </c>
      <c r="D55" s="5">
        <f>'Steer Intake'!F54</f>
        <v>4658.9399999999996</v>
      </c>
      <c r="E55" s="43">
        <v>319</v>
      </c>
      <c r="F55" s="47">
        <v>68.428799999999526</v>
      </c>
      <c r="G55" s="47">
        <f>'Daily Biomass Sandy'!C54</f>
        <v>755.39032258064469</v>
      </c>
      <c r="I55" s="13">
        <v>325</v>
      </c>
      <c r="J55" s="15">
        <v>91.670399999999589</v>
      </c>
      <c r="K55" s="15">
        <f>'Daily Biomass Sandy'!C54</f>
        <v>755.39032258064469</v>
      </c>
      <c r="L55" s="5"/>
      <c r="M55" s="57">
        <v>325</v>
      </c>
      <c r="N55" s="58">
        <v>140.65920000000011</v>
      </c>
      <c r="O55" s="58">
        <f>'Daily Biomass Sandy'!C54</f>
        <v>755.39032258064469</v>
      </c>
      <c r="P55" s="51"/>
      <c r="Q55" s="22">
        <v>304</v>
      </c>
      <c r="R55" s="23">
        <v>46.396800000000134</v>
      </c>
      <c r="S55" s="23">
        <f>'Daily Biomass Loamy'!C54</f>
        <v>468.02903225806426</v>
      </c>
      <c r="U55" s="28">
        <v>311</v>
      </c>
      <c r="V55" s="28">
        <v>65.145600000000087</v>
      </c>
      <c r="W55" s="28">
        <f>'Daily Biomass Loamy'!C54</f>
        <v>468.02903225806426</v>
      </c>
      <c r="Y55" s="30">
        <v>322</v>
      </c>
      <c r="Z55" s="33">
        <v>67.47839999999961</v>
      </c>
      <c r="AA55" s="33">
        <f>'Daily Biomass Loamy'!C54</f>
        <v>468.02903225806426</v>
      </c>
      <c r="AC55" s="34">
        <v>304</v>
      </c>
      <c r="AD55" s="37">
        <v>89.51039999999962</v>
      </c>
      <c r="AE55" s="37">
        <f>'Daily Biomass Mixed'!C54</f>
        <v>555.21290322580603</v>
      </c>
      <c r="AG55" s="38">
        <v>322</v>
      </c>
      <c r="AH55" s="41">
        <v>64.281600000000296</v>
      </c>
      <c r="AI55" s="41">
        <f>'Daily Biomass Mixed'!C54</f>
        <v>555.21290322580603</v>
      </c>
      <c r="AK55" s="43">
        <v>368</v>
      </c>
      <c r="AL55" s="48">
        <v>91.324799999999769</v>
      </c>
      <c r="AM55" s="48">
        <f>'Daily Biomass Mixed'!C54</f>
        <v>555.21290322580603</v>
      </c>
      <c r="AO55" s="62">
        <v>368</v>
      </c>
      <c r="AP55" s="63">
        <v>111.1103999999995</v>
      </c>
      <c r="AQ55" s="63">
        <f>'Daily Biomass Mixed'!C54</f>
        <v>555.21290322580603</v>
      </c>
    </row>
    <row r="56" spans="1:43" ht="15" x14ac:dyDescent="0.25">
      <c r="A56" s="7">
        <v>42192</v>
      </c>
      <c r="B56">
        <v>54</v>
      </c>
      <c r="C56" s="7">
        <f t="shared" si="0"/>
        <v>42558</v>
      </c>
      <c r="D56" s="5">
        <f>'Steer Intake'!F55</f>
        <v>4671.8100000000004</v>
      </c>
      <c r="E56" s="43">
        <v>319</v>
      </c>
      <c r="F56" s="47">
        <v>64.211399999999543</v>
      </c>
      <c r="G56" s="47">
        <f>'Daily Biomass Sandy'!C55</f>
        <v>758.43870967741884</v>
      </c>
      <c r="I56" s="13">
        <v>325</v>
      </c>
      <c r="J56" s="15">
        <v>86.020574999999596</v>
      </c>
      <c r="K56" s="15">
        <f>'Daily Biomass Sandy'!C55</f>
        <v>758.43870967741884</v>
      </c>
      <c r="L56" s="5"/>
      <c r="M56" s="57">
        <v>325</v>
      </c>
      <c r="N56" s="58">
        <v>131.99010000000013</v>
      </c>
      <c r="O56" s="58">
        <f>'Daily Biomass Sandy'!C55</f>
        <v>758.43870967741884</v>
      </c>
      <c r="P56" s="51"/>
      <c r="Q56" s="22">
        <v>304</v>
      </c>
      <c r="R56" s="23">
        <v>43.537275000000129</v>
      </c>
      <c r="S56" s="23">
        <f>'Daily Biomass Loamy'!C55</f>
        <v>471.48387096774167</v>
      </c>
      <c r="U56" s="28">
        <v>311</v>
      </c>
      <c r="V56" s="28">
        <v>61.130550000000085</v>
      </c>
      <c r="W56" s="28">
        <f>'Daily Biomass Loamy'!C55</f>
        <v>471.48387096774167</v>
      </c>
      <c r="Y56" s="30">
        <v>322</v>
      </c>
      <c r="Z56" s="33">
        <v>63.319574999999631</v>
      </c>
      <c r="AA56" s="33">
        <f>'Daily Biomass Loamy'!C55</f>
        <v>471.48387096774167</v>
      </c>
      <c r="AC56" s="34">
        <v>304</v>
      </c>
      <c r="AD56" s="37">
        <v>83.99369999999962</v>
      </c>
      <c r="AE56" s="37">
        <f>'Daily Biomass Mixed'!C55</f>
        <v>558.34838709677376</v>
      </c>
      <c r="AG56" s="38">
        <v>322</v>
      </c>
      <c r="AH56" s="41">
        <v>60.319800000000285</v>
      </c>
      <c r="AI56" s="41">
        <f>'Daily Biomass Mixed'!C55</f>
        <v>558.34838709677376</v>
      </c>
      <c r="AK56" s="43">
        <v>368</v>
      </c>
      <c r="AL56" s="48">
        <v>85.696274999999773</v>
      </c>
      <c r="AM56" s="48">
        <f>'Daily Biomass Mixed'!C55</f>
        <v>558.34838709677376</v>
      </c>
      <c r="AO56" s="62">
        <v>368</v>
      </c>
      <c r="AP56" s="63">
        <v>104.26244999999952</v>
      </c>
      <c r="AQ56" s="63">
        <f>'Daily Biomass Mixed'!C55</f>
        <v>558.34838709677376</v>
      </c>
    </row>
    <row r="57" spans="1:43" ht="15" x14ac:dyDescent="0.25">
      <c r="A57" s="7">
        <v>42193</v>
      </c>
      <c r="B57">
        <v>55</v>
      </c>
      <c r="C57" s="7">
        <f t="shared" si="0"/>
        <v>42559</v>
      </c>
      <c r="D57" s="5">
        <f>'Steer Intake'!F56</f>
        <v>4684.68</v>
      </c>
      <c r="E57" s="43">
        <v>319</v>
      </c>
      <c r="F57" s="47">
        <v>60.112799999999545</v>
      </c>
      <c r="G57" s="47">
        <f>'Daily Biomass Sandy'!C56</f>
        <v>761.48709677419299</v>
      </c>
      <c r="I57" s="13">
        <v>325</v>
      </c>
      <c r="J57" s="15">
        <v>80.5298999999996</v>
      </c>
      <c r="K57" s="15">
        <f>'Daily Biomass Sandy'!C56</f>
        <v>761.48709677419299</v>
      </c>
      <c r="L57" s="5"/>
      <c r="M57" s="57">
        <v>325</v>
      </c>
      <c r="N57" s="58">
        <v>123.56520000000013</v>
      </c>
      <c r="O57" s="58">
        <f>'Daily Biomass Sandy'!C56</f>
        <v>761.48709677419299</v>
      </c>
      <c r="P57" s="51"/>
      <c r="Q57" s="22">
        <v>304</v>
      </c>
      <c r="R57" s="23">
        <v>40.758300000000119</v>
      </c>
      <c r="S57" s="23">
        <f>'Daily Biomass Loamy'!C56</f>
        <v>474.93870967741907</v>
      </c>
      <c r="U57" s="28">
        <v>311</v>
      </c>
      <c r="V57" s="28">
        <v>57.228600000000085</v>
      </c>
      <c r="W57" s="28">
        <f>'Daily Biomass Loamy'!C56</f>
        <v>474.93870967741907</v>
      </c>
      <c r="Y57" s="30">
        <v>322</v>
      </c>
      <c r="Z57" s="33">
        <v>59.27789999999964</v>
      </c>
      <c r="AA57" s="33">
        <f>'Daily Biomass Loamy'!C56</f>
        <v>474.93870967741907</v>
      </c>
      <c r="AC57" s="34">
        <v>304</v>
      </c>
      <c r="AD57" s="37">
        <v>78.632399999999635</v>
      </c>
      <c r="AE57" s="37">
        <f>'Daily Biomass Mixed'!C56</f>
        <v>561.4838709677415</v>
      </c>
      <c r="AG57" s="38">
        <v>322</v>
      </c>
      <c r="AH57" s="41">
        <v>56.469600000000284</v>
      </c>
      <c r="AI57" s="41">
        <f>'Daily Biomass Mixed'!C56</f>
        <v>561.4838709677415</v>
      </c>
      <c r="AK57" s="43">
        <v>368</v>
      </c>
      <c r="AL57" s="48">
        <v>80.226299999999767</v>
      </c>
      <c r="AM57" s="48">
        <f>'Daily Biomass Mixed'!C56</f>
        <v>561.4838709677415</v>
      </c>
      <c r="AO57" s="62">
        <v>368</v>
      </c>
      <c r="AP57" s="63">
        <v>97.607399999999515</v>
      </c>
      <c r="AQ57" s="63">
        <f>'Daily Biomass Mixed'!C56</f>
        <v>561.4838709677415</v>
      </c>
    </row>
    <row r="58" spans="1:43" ht="15" x14ac:dyDescent="0.25">
      <c r="A58" s="7">
        <v>42194</v>
      </c>
      <c r="B58">
        <v>56</v>
      </c>
      <c r="C58" s="7">
        <f t="shared" si="0"/>
        <v>42560</v>
      </c>
      <c r="D58" s="5">
        <f>'Steer Intake'!F57</f>
        <v>4697.55</v>
      </c>
      <c r="E58" s="43">
        <v>319</v>
      </c>
      <c r="F58" s="47">
        <v>56.132999999999562</v>
      </c>
      <c r="G58" s="47">
        <f>'Daily Biomass Sandy'!C57</f>
        <v>764.53548387096714</v>
      </c>
      <c r="I58" s="13">
        <v>325</v>
      </c>
      <c r="J58" s="15">
        <v>75.198374999999601</v>
      </c>
      <c r="K58" s="15">
        <f>'Daily Biomass Sandy'!C57</f>
        <v>764.53548387096714</v>
      </c>
      <c r="L58" s="5"/>
      <c r="M58" s="57">
        <v>325</v>
      </c>
      <c r="N58" s="58">
        <v>115.38450000000014</v>
      </c>
      <c r="O58" s="58">
        <f>'Daily Biomass Sandy'!C57</f>
        <v>764.53548387096714</v>
      </c>
      <c r="P58" s="51"/>
      <c r="Q58" s="22">
        <v>304</v>
      </c>
      <c r="R58" s="23">
        <v>38.059875000000119</v>
      </c>
      <c r="S58" s="23">
        <f>'Daily Biomass Loamy'!C57</f>
        <v>478.39354838709647</v>
      </c>
      <c r="U58" s="28">
        <v>311</v>
      </c>
      <c r="V58" s="28">
        <v>53.439750000000082</v>
      </c>
      <c r="W58" s="28">
        <f>'Daily Biomass Loamy'!C57</f>
        <v>478.39354838709647</v>
      </c>
      <c r="Y58" s="30">
        <v>322</v>
      </c>
      <c r="Z58" s="33">
        <v>55.353374999999652</v>
      </c>
      <c r="AA58" s="33">
        <f>'Daily Biomass Loamy'!C57</f>
        <v>478.39354838709647</v>
      </c>
      <c r="AC58" s="34">
        <v>304</v>
      </c>
      <c r="AD58" s="37">
        <v>73.426499999999635</v>
      </c>
      <c r="AE58" s="37">
        <f>'Daily Biomass Mixed'!C57</f>
        <v>564.61935483870923</v>
      </c>
      <c r="AG58" s="38">
        <v>322</v>
      </c>
      <c r="AH58" s="41">
        <v>52.731000000000279</v>
      </c>
      <c r="AI58" s="41">
        <f>'Daily Biomass Mixed'!C57</f>
        <v>564.61935483870923</v>
      </c>
      <c r="AK58" s="43">
        <v>368</v>
      </c>
      <c r="AL58" s="48">
        <v>74.914874999999768</v>
      </c>
      <c r="AM58" s="48">
        <f>'Daily Biomass Mixed'!C57</f>
        <v>564.61935483870923</v>
      </c>
      <c r="AO58" s="62">
        <v>368</v>
      </c>
      <c r="AP58" s="63">
        <v>91.145249999999521</v>
      </c>
      <c r="AQ58" s="63">
        <f>'Daily Biomass Mixed'!C57</f>
        <v>564.61935483870923</v>
      </c>
    </row>
    <row r="59" spans="1:43" ht="15" x14ac:dyDescent="0.25">
      <c r="A59" s="7">
        <v>42195</v>
      </c>
      <c r="B59">
        <v>57</v>
      </c>
      <c r="C59" s="7">
        <f t="shared" si="0"/>
        <v>42561</v>
      </c>
      <c r="D59" s="5">
        <f>'Steer Intake'!F58</f>
        <v>4710.42</v>
      </c>
      <c r="E59" s="43">
        <v>319</v>
      </c>
      <c r="F59" s="47">
        <v>52.271999999999572</v>
      </c>
      <c r="G59" s="47">
        <f>'Daily Biomass Sandy'!C58</f>
        <v>767.58387096774129</v>
      </c>
      <c r="I59" s="13">
        <v>325</v>
      </c>
      <c r="J59" s="15">
        <v>70.025999999999613</v>
      </c>
      <c r="K59" s="15">
        <f>'Daily Biomass Sandy'!C58</f>
        <v>767.58387096774129</v>
      </c>
      <c r="L59" s="5"/>
      <c r="M59" s="57">
        <v>325</v>
      </c>
      <c r="N59" s="58">
        <v>107.44800000000014</v>
      </c>
      <c r="O59" s="58">
        <f>'Daily Biomass Sandy'!C58</f>
        <v>767.58387096774129</v>
      </c>
      <c r="P59" s="5"/>
      <c r="Q59" s="22">
        <v>304</v>
      </c>
      <c r="R59" s="23">
        <v>35.442000000000114</v>
      </c>
      <c r="S59" s="23">
        <f>'Daily Biomass Loamy'!C58</f>
        <v>481.84838709677388</v>
      </c>
      <c r="U59" s="28">
        <v>311</v>
      </c>
      <c r="V59" s="28">
        <v>49.764000000000081</v>
      </c>
      <c r="W59" s="28">
        <f>'Daily Biomass Loamy'!C58</f>
        <v>481.84838709677388</v>
      </c>
      <c r="Y59" s="30">
        <v>322</v>
      </c>
      <c r="Z59" s="33">
        <v>51.545999999999658</v>
      </c>
      <c r="AA59" s="33">
        <f>'Daily Biomass Loamy'!C58</f>
        <v>481.84838709677388</v>
      </c>
      <c r="AC59" s="34">
        <v>304</v>
      </c>
      <c r="AD59" s="37">
        <v>68.375999999999635</v>
      </c>
      <c r="AE59" s="37">
        <f>'Daily Biomass Mixed'!C58</f>
        <v>567.75483870967696</v>
      </c>
      <c r="AG59" s="38">
        <v>322</v>
      </c>
      <c r="AH59" s="41">
        <v>49.104000000000276</v>
      </c>
      <c r="AI59" s="41">
        <f>'Daily Biomass Mixed'!C58</f>
        <v>567.75483870967696</v>
      </c>
      <c r="AK59" s="43">
        <v>368</v>
      </c>
      <c r="AL59" s="48">
        <v>69.761999999999773</v>
      </c>
      <c r="AM59" s="48">
        <f>'Daily Biomass Mixed'!C58</f>
        <v>567.75483870967696</v>
      </c>
      <c r="AO59" s="62">
        <v>368</v>
      </c>
      <c r="AP59" s="63">
        <v>84.875999999999536</v>
      </c>
      <c r="AQ59" s="63">
        <f>'Daily Biomass Mixed'!C58</f>
        <v>567.75483870967696</v>
      </c>
    </row>
    <row r="60" spans="1:43" ht="15" x14ac:dyDescent="0.25">
      <c r="A60" s="7">
        <v>42196</v>
      </c>
      <c r="B60">
        <v>58</v>
      </c>
      <c r="C60" s="7">
        <f t="shared" si="0"/>
        <v>42562</v>
      </c>
      <c r="D60" s="5">
        <f>'Steer Intake'!F59</f>
        <v>4723.29</v>
      </c>
      <c r="E60" s="43">
        <v>319</v>
      </c>
      <c r="F60" s="47">
        <v>48.529799999999582</v>
      </c>
      <c r="G60" s="47">
        <f>'Daily Biomass Sandy'!C59</f>
        <v>770.63225806451544</v>
      </c>
      <c r="I60" s="13">
        <v>325</v>
      </c>
      <c r="J60" s="15">
        <v>65.012774999999621</v>
      </c>
      <c r="K60" s="15">
        <f>'Daily Biomass Sandy'!C59</f>
        <v>770.63225806451544</v>
      </c>
      <c r="L60" s="5"/>
      <c r="M60" s="57">
        <v>325</v>
      </c>
      <c r="N60" s="58">
        <v>99.755700000000132</v>
      </c>
      <c r="O60" s="58">
        <f>'Daily Biomass Sandy'!C59</f>
        <v>770.63225806451544</v>
      </c>
      <c r="P60" s="5"/>
      <c r="Q60" s="22">
        <v>304</v>
      </c>
      <c r="R60" s="23">
        <v>32.904675000000111</v>
      </c>
      <c r="S60" s="23">
        <f>'Daily Biomass Loamy'!C59</f>
        <v>485.30322580645128</v>
      </c>
      <c r="U60" s="28">
        <v>311</v>
      </c>
      <c r="V60" s="28">
        <v>46.201350000000076</v>
      </c>
      <c r="W60" s="28">
        <f>'Daily Biomass Loamy'!C59</f>
        <v>485.30322580645128</v>
      </c>
      <c r="Y60" s="30">
        <v>322</v>
      </c>
      <c r="Z60" s="33">
        <v>47.855774999999667</v>
      </c>
      <c r="AA60" s="33">
        <f>'Daily Biomass Loamy'!C59</f>
        <v>485.30322580645128</v>
      </c>
      <c r="AC60" s="34">
        <v>304</v>
      </c>
      <c r="AD60" s="37">
        <v>63.480899999999643</v>
      </c>
      <c r="AE60" s="37">
        <f>'Daily Biomass Mixed'!C59</f>
        <v>570.89032258064469</v>
      </c>
      <c r="AG60" s="38">
        <v>322</v>
      </c>
      <c r="AH60" s="41">
        <v>45.58860000000027</v>
      </c>
      <c r="AI60" s="41">
        <f>'Daily Biomass Mixed'!C59</f>
        <v>570.89032258064469</v>
      </c>
      <c r="AK60" s="43">
        <v>368</v>
      </c>
      <c r="AL60" s="48">
        <v>64.767674999999784</v>
      </c>
      <c r="AM60" s="48">
        <f>'Daily Biomass Mixed'!C59</f>
        <v>570.89032258064469</v>
      </c>
      <c r="AO60" s="62">
        <v>368</v>
      </c>
      <c r="AP60" s="63">
        <v>78.799649999999545</v>
      </c>
      <c r="AQ60" s="63">
        <f>'Daily Biomass Mixed'!C59</f>
        <v>570.89032258064469</v>
      </c>
    </row>
    <row r="61" spans="1:43" ht="15" x14ac:dyDescent="0.25">
      <c r="A61" s="7">
        <v>42197</v>
      </c>
      <c r="B61">
        <v>59</v>
      </c>
      <c r="C61" s="7">
        <f t="shared" si="0"/>
        <v>42563</v>
      </c>
      <c r="D61" s="5">
        <f>'Steer Intake'!F60</f>
        <v>4736.16</v>
      </c>
      <c r="E61" s="43">
        <v>319</v>
      </c>
      <c r="F61" s="47">
        <v>44.906399999999593</v>
      </c>
      <c r="G61" s="47">
        <f>'Daily Biomass Sandy'!C60</f>
        <v>773.68064516128959</v>
      </c>
      <c r="I61" s="13">
        <v>325</v>
      </c>
      <c r="J61" s="15">
        <v>60.158699999999619</v>
      </c>
      <c r="K61" s="15">
        <f>'Daily Biomass Sandy'!C60</f>
        <v>773.68064516128959</v>
      </c>
      <c r="L61" s="5"/>
      <c r="M61" s="57">
        <v>325</v>
      </c>
      <c r="N61" s="58">
        <v>92.307600000000122</v>
      </c>
      <c r="O61" s="58">
        <f>'Daily Biomass Sandy'!C60</f>
        <v>773.68064516128959</v>
      </c>
      <c r="P61" s="5"/>
      <c r="Q61" s="22">
        <v>304</v>
      </c>
      <c r="R61" s="23">
        <v>30.447900000000107</v>
      </c>
      <c r="S61" s="23">
        <f>'Daily Biomass Loamy'!C60</f>
        <v>488.75806451612868</v>
      </c>
      <c r="U61" s="28">
        <v>311</v>
      </c>
      <c r="V61" s="28">
        <v>42.751800000000074</v>
      </c>
      <c r="W61" s="28">
        <f>'Daily Biomass Loamy'!C60</f>
        <v>488.75806451612868</v>
      </c>
      <c r="Y61" s="30">
        <v>322</v>
      </c>
      <c r="Z61" s="33">
        <v>44.282699999999672</v>
      </c>
      <c r="AA61" s="33">
        <f>'Daily Biomass Loamy'!C60</f>
        <v>488.75806451612868</v>
      </c>
      <c r="AC61" s="34">
        <v>304</v>
      </c>
      <c r="AD61" s="37">
        <v>58.741199999999644</v>
      </c>
      <c r="AE61" s="37">
        <f>'Daily Biomass Mixed'!C60</f>
        <v>574.02580645161243</v>
      </c>
      <c r="AG61" s="38">
        <v>322</v>
      </c>
      <c r="AH61" s="41">
        <v>42.184800000000266</v>
      </c>
      <c r="AI61" s="41">
        <f>'Daily Biomass Mixed'!C60</f>
        <v>574.02580645161243</v>
      </c>
      <c r="AK61" s="43">
        <v>368</v>
      </c>
      <c r="AL61" s="48">
        <v>59.931899999999779</v>
      </c>
      <c r="AM61" s="48">
        <f>'Daily Biomass Mixed'!C60</f>
        <v>574.02580645161243</v>
      </c>
      <c r="AO61" s="62">
        <v>368</v>
      </c>
      <c r="AP61" s="63">
        <v>72.916199999999549</v>
      </c>
      <c r="AQ61" s="63">
        <f>'Daily Biomass Mixed'!C60</f>
        <v>574.02580645161243</v>
      </c>
    </row>
    <row r="62" spans="1:43" ht="15" x14ac:dyDescent="0.25">
      <c r="A62" s="7">
        <v>42198</v>
      </c>
      <c r="B62">
        <v>60</v>
      </c>
      <c r="C62" s="7">
        <f t="shared" si="0"/>
        <v>42564</v>
      </c>
      <c r="D62" s="5">
        <f>'Steer Intake'!F61</f>
        <v>4749.0300000000007</v>
      </c>
      <c r="E62" s="43">
        <v>319</v>
      </c>
      <c r="F62" s="47">
        <v>41.401799999999604</v>
      </c>
      <c r="G62" s="47">
        <f>'Daily Biomass Sandy'!C61</f>
        <v>776.72903225806374</v>
      </c>
      <c r="I62" s="13">
        <v>325</v>
      </c>
      <c r="J62" s="15">
        <v>55.463774999999629</v>
      </c>
      <c r="K62" s="15">
        <f>'Daily Biomass Sandy'!C61</f>
        <v>776.72903225806374</v>
      </c>
      <c r="M62" s="57">
        <v>325</v>
      </c>
      <c r="N62" s="58">
        <v>85.103700000000117</v>
      </c>
      <c r="O62" s="58">
        <f>'Daily Biomass Sandy'!C61</f>
        <v>776.72903225806374</v>
      </c>
      <c r="Q62" s="22">
        <v>304</v>
      </c>
      <c r="R62" s="23">
        <v>28.071675000000106</v>
      </c>
      <c r="S62" s="23">
        <f>'Daily Biomass Loamy'!C61</f>
        <v>492.21290322580609</v>
      </c>
      <c r="U62" s="28">
        <v>311</v>
      </c>
      <c r="V62" s="28">
        <v>39.415350000000075</v>
      </c>
      <c r="W62" s="28">
        <f>'Daily Biomass Loamy'!C61</f>
        <v>492.21290322580609</v>
      </c>
      <c r="Y62" s="30">
        <v>322</v>
      </c>
      <c r="Z62" s="33">
        <v>40.826774999999678</v>
      </c>
      <c r="AA62" s="33">
        <f>'Daily Biomass Loamy'!C61</f>
        <v>492.21290322580609</v>
      </c>
      <c r="AC62" s="34">
        <v>304</v>
      </c>
      <c r="AD62" s="37">
        <v>54.156899999999652</v>
      </c>
      <c r="AE62" s="37">
        <f>'Daily Biomass Mixed'!C61</f>
        <v>577.16129032258016</v>
      </c>
      <c r="AG62" s="38">
        <v>322</v>
      </c>
      <c r="AH62" s="41">
        <v>38.892600000000257</v>
      </c>
      <c r="AI62" s="41">
        <f>'Daily Biomass Mixed'!C61</f>
        <v>577.16129032258016</v>
      </c>
      <c r="AK62" s="43">
        <v>368</v>
      </c>
      <c r="AL62" s="48">
        <v>55.254674999999786</v>
      </c>
      <c r="AM62" s="48">
        <f>'Daily Biomass Mixed'!C61</f>
        <v>577.16129032258016</v>
      </c>
      <c r="AO62" s="62">
        <v>368</v>
      </c>
      <c r="AP62" s="63">
        <v>67.225649999999561</v>
      </c>
      <c r="AQ62" s="63">
        <f>'Daily Biomass Mixed'!C61</f>
        <v>577.16129032258016</v>
      </c>
    </row>
    <row r="63" spans="1:43" ht="15" x14ac:dyDescent="0.25">
      <c r="A63" s="7">
        <v>42199</v>
      </c>
      <c r="B63">
        <v>61</v>
      </c>
      <c r="C63" s="7">
        <f t="shared" si="0"/>
        <v>42565</v>
      </c>
      <c r="D63" s="5">
        <f>'Steer Intake'!F62</f>
        <v>4761.9000000000005</v>
      </c>
      <c r="E63" s="43">
        <v>319</v>
      </c>
      <c r="F63" s="47">
        <v>38.015999999999615</v>
      </c>
      <c r="G63" s="47">
        <f>'Daily Biomass Sandy'!C62</f>
        <v>779.77741935483789</v>
      </c>
      <c r="I63" s="13">
        <v>325</v>
      </c>
      <c r="J63" s="15">
        <v>50.927999999999642</v>
      </c>
      <c r="K63" s="15">
        <f>'Daily Biomass Sandy'!C62</f>
        <v>779.77741935483789</v>
      </c>
      <c r="M63" s="57">
        <v>325</v>
      </c>
      <c r="N63" s="58">
        <v>78.144000000000119</v>
      </c>
      <c r="O63" s="58">
        <f>'Daily Biomass Sandy'!C62</f>
        <v>779.77741935483789</v>
      </c>
      <c r="Q63" s="22">
        <v>304</v>
      </c>
      <c r="R63" s="23">
        <v>25.776000000000103</v>
      </c>
      <c r="S63" s="23">
        <f>'Daily Biomass Loamy'!C62</f>
        <v>495.66774193548349</v>
      </c>
      <c r="U63" s="28">
        <v>311</v>
      </c>
      <c r="V63" s="28">
        <v>36.192000000000071</v>
      </c>
      <c r="W63" s="28">
        <f>'Daily Biomass Loamy'!C62</f>
        <v>495.66774193548349</v>
      </c>
      <c r="Y63" s="30">
        <v>322</v>
      </c>
      <c r="Z63" s="33">
        <v>37.487999999999687</v>
      </c>
      <c r="AA63" s="33">
        <f>'Daily Biomass Loamy'!C62</f>
        <v>495.66774193548349</v>
      </c>
      <c r="AC63" s="34">
        <v>304</v>
      </c>
      <c r="AD63" s="37">
        <v>49.72799999999966</v>
      </c>
      <c r="AE63" s="37">
        <f>'Daily Biomass Mixed'!C62</f>
        <v>580.29677419354789</v>
      </c>
      <c r="AG63" s="38">
        <v>322</v>
      </c>
      <c r="AH63" s="41">
        <v>35.712000000000252</v>
      </c>
      <c r="AI63" s="41">
        <f>'Daily Biomass Mixed'!C62</f>
        <v>580.29677419354789</v>
      </c>
      <c r="AK63" s="43">
        <v>368</v>
      </c>
      <c r="AL63" s="48">
        <v>50.735999999999791</v>
      </c>
      <c r="AM63" s="48">
        <f>'Daily Biomass Mixed'!C62</f>
        <v>580.29677419354789</v>
      </c>
      <c r="AO63" s="62">
        <v>368</v>
      </c>
      <c r="AP63" s="63">
        <v>61.727999999999561</v>
      </c>
      <c r="AQ63" s="63">
        <f>'Daily Biomass Mixed'!C62</f>
        <v>580.29677419354789</v>
      </c>
    </row>
    <row r="64" spans="1:43" ht="15" x14ac:dyDescent="0.25">
      <c r="A64" s="7">
        <v>42200</v>
      </c>
      <c r="B64">
        <v>62</v>
      </c>
      <c r="C64" s="7">
        <f t="shared" si="0"/>
        <v>42566</v>
      </c>
      <c r="D64" s="5">
        <f>'Steer Intake'!F63</f>
        <v>4774.7700000000004</v>
      </c>
      <c r="E64" s="43">
        <v>319</v>
      </c>
      <c r="F64" s="47">
        <v>34.748999999999626</v>
      </c>
      <c r="G64" s="47">
        <f>'Daily Biomass Sandy'!C63</f>
        <v>782.82580645161204</v>
      </c>
      <c r="I64" s="13">
        <v>325</v>
      </c>
      <c r="J64" s="15">
        <v>46.551374999999652</v>
      </c>
      <c r="K64" s="15">
        <f>'Daily Biomass Sandy'!C63</f>
        <v>782.82580645161204</v>
      </c>
      <c r="M64" s="57">
        <v>325</v>
      </c>
      <c r="N64" s="58">
        <v>71.428500000000113</v>
      </c>
      <c r="O64" s="58">
        <f>'Daily Biomass Sandy'!C63</f>
        <v>782.82580645161204</v>
      </c>
      <c r="Q64" s="22">
        <v>304</v>
      </c>
      <c r="R64" s="23">
        <v>23.560875000000099</v>
      </c>
      <c r="S64" s="23">
        <f>'Daily Biomass Loamy'!C63</f>
        <v>499.12258064516089</v>
      </c>
      <c r="U64" s="28">
        <v>311</v>
      </c>
      <c r="V64" s="28">
        <v>33.081750000000071</v>
      </c>
      <c r="W64" s="28">
        <f>'Daily Biomass Loamy'!C63</f>
        <v>499.12258064516089</v>
      </c>
      <c r="Y64" s="30">
        <v>322</v>
      </c>
      <c r="Z64" s="33">
        <v>34.266374999999698</v>
      </c>
      <c r="AA64" s="33">
        <f>'Daily Biomass Loamy'!C63</f>
        <v>499.12258064516089</v>
      </c>
      <c r="AC64" s="34">
        <v>304</v>
      </c>
      <c r="AD64" s="37">
        <v>45.454499999999676</v>
      </c>
      <c r="AE64" s="37">
        <f>'Daily Biomass Mixed'!C63</f>
        <v>583.43225806451562</v>
      </c>
      <c r="AG64" s="38">
        <v>322</v>
      </c>
      <c r="AH64" s="41">
        <v>32.643000000000249</v>
      </c>
      <c r="AI64" s="41">
        <f>'Daily Biomass Mixed'!C63</f>
        <v>583.43225806451562</v>
      </c>
      <c r="AK64" s="43">
        <v>368</v>
      </c>
      <c r="AL64" s="48">
        <v>46.375874999999802</v>
      </c>
      <c r="AM64" s="48">
        <f>'Daily Biomass Mixed'!C63</f>
        <v>583.43225806451562</v>
      </c>
      <c r="AO64" s="62">
        <v>368</v>
      </c>
      <c r="AP64" s="63">
        <v>56.42324999999957</v>
      </c>
      <c r="AQ64" s="63">
        <f>'Daily Biomass Mixed'!C63</f>
        <v>583.43225806451562</v>
      </c>
    </row>
    <row r="65" spans="1:43" ht="15" x14ac:dyDescent="0.25">
      <c r="A65" s="7">
        <v>42201</v>
      </c>
      <c r="B65">
        <v>63</v>
      </c>
      <c r="C65" s="7">
        <f t="shared" si="0"/>
        <v>42567</v>
      </c>
      <c r="D65" s="5">
        <f>'Steer Intake'!F64</f>
        <v>4787.6400000000003</v>
      </c>
      <c r="E65" s="43">
        <v>319</v>
      </c>
      <c r="F65" s="47">
        <v>31.600799999999641</v>
      </c>
      <c r="G65" s="47">
        <f>'Daily Biomass Sandy'!C64</f>
        <v>785.87419354838619</v>
      </c>
      <c r="I65" s="13">
        <v>325</v>
      </c>
      <c r="J65" s="15">
        <v>42.333899999999666</v>
      </c>
      <c r="K65" s="15">
        <f>'Daily Biomass Sandy'!C64</f>
        <v>785.87419354838619</v>
      </c>
      <c r="M65" s="57">
        <v>325</v>
      </c>
      <c r="N65" s="58">
        <v>64.957200000000114</v>
      </c>
      <c r="O65" s="58">
        <f>'Daily Biomass Sandy'!C64</f>
        <v>785.87419354838619</v>
      </c>
      <c r="Q65" s="22">
        <v>304</v>
      </c>
      <c r="R65" s="23">
        <v>21.426300000000094</v>
      </c>
      <c r="S65" s="23">
        <f>'Daily Biomass Loamy'!C64</f>
        <v>502.5774193548383</v>
      </c>
      <c r="U65" s="28">
        <v>311</v>
      </c>
      <c r="V65" s="28">
        <v>30.084600000000069</v>
      </c>
      <c r="W65" s="28">
        <f>'Daily Biomass Loamy'!C64</f>
        <v>502.5774193548383</v>
      </c>
      <c r="Y65" s="30">
        <v>322</v>
      </c>
      <c r="Z65" s="33">
        <v>31.161899999999704</v>
      </c>
      <c r="AA65" s="33">
        <f>'Daily Biomass Loamy'!C64</f>
        <v>502.5774193548383</v>
      </c>
      <c r="AC65" s="34">
        <v>304</v>
      </c>
      <c r="AD65" s="37">
        <v>41.336399999999685</v>
      </c>
      <c r="AE65" s="37">
        <f>'Daily Biomass Mixed'!C64</f>
        <v>586.56774193548335</v>
      </c>
      <c r="AG65" s="38">
        <v>322</v>
      </c>
      <c r="AH65" s="41">
        <v>29.685600000000246</v>
      </c>
      <c r="AI65" s="41">
        <f>'Daily Biomass Mixed'!C64</f>
        <v>586.56774193548335</v>
      </c>
      <c r="AK65" s="43">
        <v>368</v>
      </c>
      <c r="AL65" s="48">
        <v>42.17429999999981</v>
      </c>
      <c r="AM65" s="48">
        <f>'Daily Biomass Mixed'!C64</f>
        <v>586.56774193548335</v>
      </c>
      <c r="AO65" s="62">
        <v>368</v>
      </c>
      <c r="AP65" s="63">
        <v>51.31139999999958</v>
      </c>
      <c r="AQ65" s="63">
        <f>'Daily Biomass Mixed'!C64</f>
        <v>586.56774193548335</v>
      </c>
    </row>
    <row r="66" spans="1:43" ht="15" x14ac:dyDescent="0.25">
      <c r="A66" s="7">
        <v>42202</v>
      </c>
      <c r="B66">
        <v>64</v>
      </c>
      <c r="C66" s="7">
        <f t="shared" si="0"/>
        <v>42568</v>
      </c>
      <c r="D66" s="5">
        <f>'Steer Intake'!F65</f>
        <v>4800.51</v>
      </c>
      <c r="E66" s="43">
        <v>319</v>
      </c>
      <c r="F66" s="47">
        <v>28.571399999999652</v>
      </c>
      <c r="G66" s="47">
        <f>'Daily Biomass Sandy'!C65</f>
        <v>788.92258064516034</v>
      </c>
      <c r="I66" s="13">
        <v>325</v>
      </c>
      <c r="J66" s="15">
        <v>38.275574999999677</v>
      </c>
      <c r="K66" s="15">
        <f>'Daily Biomass Sandy'!C65</f>
        <v>788.92258064516034</v>
      </c>
      <c r="M66" s="57">
        <v>325</v>
      </c>
      <c r="N66" s="58">
        <v>58.730100000000107</v>
      </c>
      <c r="O66" s="58">
        <f>'Daily Biomass Sandy'!C65</f>
        <v>788.92258064516034</v>
      </c>
      <c r="Q66" s="22">
        <v>304</v>
      </c>
      <c r="R66" s="23">
        <v>19.372275000000091</v>
      </c>
      <c r="S66" s="23">
        <f>'Daily Biomass Loamy'!C65</f>
        <v>506.0322580645157</v>
      </c>
      <c r="U66" s="28">
        <v>311</v>
      </c>
      <c r="V66" s="28">
        <v>27.200550000000071</v>
      </c>
      <c r="W66" s="28">
        <f>'Daily Biomass Loamy'!C65</f>
        <v>506.0322580645157</v>
      </c>
      <c r="Y66" s="30">
        <v>322</v>
      </c>
      <c r="Z66" s="33">
        <v>28.174574999999713</v>
      </c>
      <c r="AA66" s="33">
        <f>'Daily Biomass Loamy'!C65</f>
        <v>506.0322580645157</v>
      </c>
      <c r="AC66" s="34">
        <v>304</v>
      </c>
      <c r="AD66" s="37">
        <v>37.373699999999701</v>
      </c>
      <c r="AE66" s="37">
        <f>'Daily Biomass Mixed'!C65</f>
        <v>589.70322580645109</v>
      </c>
      <c r="AG66" s="38">
        <v>322</v>
      </c>
      <c r="AH66" s="41">
        <v>26.839800000000242</v>
      </c>
      <c r="AI66" s="41">
        <f>'Daily Biomass Mixed'!C65</f>
        <v>589.70322580645109</v>
      </c>
      <c r="AK66" s="43">
        <v>368</v>
      </c>
      <c r="AL66" s="48">
        <v>38.131274999999818</v>
      </c>
      <c r="AM66" s="48">
        <f>'Daily Biomass Mixed'!C65</f>
        <v>589.70322580645109</v>
      </c>
      <c r="AO66" s="62">
        <v>368</v>
      </c>
      <c r="AP66" s="63">
        <v>46.392449999999599</v>
      </c>
      <c r="AQ66" s="63">
        <f>'Daily Biomass Mixed'!C65</f>
        <v>589.70322580645109</v>
      </c>
    </row>
    <row r="67" spans="1:43" ht="15" x14ac:dyDescent="0.25">
      <c r="A67" s="7">
        <v>42203</v>
      </c>
      <c r="B67">
        <v>65</v>
      </c>
      <c r="C67" s="7">
        <f t="shared" si="0"/>
        <v>42569</v>
      </c>
      <c r="D67" s="5">
        <f>'Steer Intake'!F66</f>
        <v>4813.38</v>
      </c>
      <c r="E67" s="43">
        <v>319</v>
      </c>
      <c r="F67" s="47">
        <v>25.660799999999664</v>
      </c>
      <c r="G67" s="47">
        <f>'Daily Biomass Sandy'!C66</f>
        <v>791.97096774193449</v>
      </c>
      <c r="I67" s="13">
        <v>325</v>
      </c>
      <c r="J67" s="15">
        <v>34.376399999999691</v>
      </c>
      <c r="K67" s="15">
        <f>'Daily Biomass Sandy'!C66</f>
        <v>791.97096774193449</v>
      </c>
      <c r="M67" s="57">
        <v>325</v>
      </c>
      <c r="N67" s="58">
        <v>52.747200000000106</v>
      </c>
      <c r="O67" s="58">
        <f>'Daily Biomass Sandy'!C66</f>
        <v>791.97096774193449</v>
      </c>
      <c r="Q67" s="22">
        <v>304</v>
      </c>
      <c r="R67" s="23">
        <v>17.39880000000009</v>
      </c>
      <c r="S67" s="23">
        <f>'Daily Biomass Loamy'!C66</f>
        <v>509.48709677419311</v>
      </c>
      <c r="U67" s="28">
        <v>311</v>
      </c>
      <c r="V67" s="28">
        <v>24.429600000000068</v>
      </c>
      <c r="W67" s="28">
        <f>'Daily Biomass Loamy'!C66</f>
        <v>509.48709677419311</v>
      </c>
      <c r="Y67" s="30">
        <v>322</v>
      </c>
      <c r="Z67" s="33">
        <v>25.30439999999972</v>
      </c>
      <c r="AA67" s="33">
        <f>'Daily Biomass Loamy'!C66</f>
        <v>509.48709677419311</v>
      </c>
      <c r="AC67" s="34">
        <v>304</v>
      </c>
      <c r="AD67" s="37">
        <v>33.56639999999971</v>
      </c>
      <c r="AE67" s="37">
        <f>'Daily Biomass Mixed'!C66</f>
        <v>592.83870967741882</v>
      </c>
      <c r="AG67" s="38">
        <v>322</v>
      </c>
      <c r="AH67" s="41">
        <v>24.105600000000237</v>
      </c>
      <c r="AI67" s="41">
        <f>'Daily Biomass Mixed'!C66</f>
        <v>592.83870967741882</v>
      </c>
      <c r="AK67" s="43">
        <v>368</v>
      </c>
      <c r="AL67" s="48">
        <v>34.24679999999983</v>
      </c>
      <c r="AM67" s="48">
        <f>'Daily Biomass Mixed'!C66</f>
        <v>592.83870967741882</v>
      </c>
      <c r="AO67" s="62">
        <v>368</v>
      </c>
      <c r="AP67" s="63">
        <v>41.666399999999612</v>
      </c>
      <c r="AQ67" s="63">
        <f>'Daily Biomass Mixed'!C66</f>
        <v>592.83870967741882</v>
      </c>
    </row>
    <row r="68" spans="1:43" ht="15" x14ac:dyDescent="0.25">
      <c r="A68" s="7">
        <v>42204</v>
      </c>
      <c r="B68">
        <v>66</v>
      </c>
      <c r="C68" s="7">
        <f t="shared" si="0"/>
        <v>42570</v>
      </c>
      <c r="D68" s="5">
        <f>'Steer Intake'!F67</f>
        <v>4826.25</v>
      </c>
      <c r="E68" s="43">
        <v>319</v>
      </c>
      <c r="F68" s="47">
        <v>22.868999999999676</v>
      </c>
      <c r="G68" s="47">
        <f>'Daily Biomass Sandy'!C67</f>
        <v>795.01935483870864</v>
      </c>
      <c r="I68" s="13">
        <v>325</v>
      </c>
      <c r="J68" s="15">
        <v>30.636374999999699</v>
      </c>
      <c r="K68" s="15">
        <f>'Daily Biomass Sandy'!C67</f>
        <v>795.01935483870864</v>
      </c>
      <c r="M68" s="57">
        <v>325</v>
      </c>
      <c r="N68" s="58">
        <v>47.008500000000105</v>
      </c>
      <c r="O68" s="58">
        <f>'Daily Biomass Sandy'!C67</f>
        <v>795.01935483870864</v>
      </c>
      <c r="Q68" s="22">
        <v>304</v>
      </c>
      <c r="R68" s="23">
        <v>15.505875000000087</v>
      </c>
      <c r="S68" s="23">
        <f>'Daily Biomass Loamy'!C67</f>
        <v>512.94193548387057</v>
      </c>
      <c r="U68" s="28">
        <v>311</v>
      </c>
      <c r="V68" s="28">
        <v>21.771750000000068</v>
      </c>
      <c r="W68" s="28">
        <f>'Daily Biomass Loamy'!C67</f>
        <v>512.94193548387057</v>
      </c>
      <c r="Y68" s="30">
        <v>322</v>
      </c>
      <c r="Z68" s="33">
        <v>22.55137499999973</v>
      </c>
      <c r="AA68" s="33">
        <f>'Daily Biomass Loamy'!C67</f>
        <v>512.94193548387057</v>
      </c>
      <c r="AC68" s="34">
        <v>304</v>
      </c>
      <c r="AD68" s="37">
        <v>29.914499999999723</v>
      </c>
      <c r="AE68" s="37">
        <f>'Daily Biomass Mixed'!C67</f>
        <v>595.97419354838655</v>
      </c>
      <c r="AG68" s="38">
        <v>322</v>
      </c>
      <c r="AH68" s="41">
        <v>21.483000000000231</v>
      </c>
      <c r="AI68" s="41">
        <f>'Daily Biomass Mixed'!C67</f>
        <v>595.97419354838655</v>
      </c>
      <c r="AK68" s="43">
        <v>368</v>
      </c>
      <c r="AL68" s="48">
        <v>30.520874999999837</v>
      </c>
      <c r="AM68" s="48">
        <f>'Daily Biomass Mixed'!C67</f>
        <v>595.97419354838655</v>
      </c>
      <c r="AO68" s="62">
        <v>368</v>
      </c>
      <c r="AP68" s="63">
        <v>37.133249999999627</v>
      </c>
      <c r="AQ68" s="63">
        <f>'Daily Biomass Mixed'!C67</f>
        <v>595.97419354838655</v>
      </c>
    </row>
    <row r="69" spans="1:43" ht="15" x14ac:dyDescent="0.25">
      <c r="A69" s="7">
        <v>42205</v>
      </c>
      <c r="B69">
        <v>67</v>
      </c>
      <c r="C69" s="7">
        <f t="shared" ref="C69:C132" si="1">C68+1</f>
        <v>42571</v>
      </c>
      <c r="D69" s="5">
        <f>'Steer Intake'!F68</f>
        <v>4839.12</v>
      </c>
      <c r="E69" s="43">
        <v>319</v>
      </c>
      <c r="F69" s="47">
        <v>20.195999999999685</v>
      </c>
      <c r="G69" s="47">
        <f>'Daily Biomass Sandy'!C68</f>
        <v>798.06774193548279</v>
      </c>
      <c r="I69" s="13">
        <v>325</v>
      </c>
      <c r="J69" s="15">
        <v>27.055499999999714</v>
      </c>
      <c r="K69" s="15">
        <f>'Daily Biomass Sandy'!C68</f>
        <v>798.06774193548279</v>
      </c>
      <c r="M69" s="57">
        <v>325</v>
      </c>
      <c r="N69" s="58">
        <v>41.514000000000102</v>
      </c>
      <c r="O69" s="58">
        <f>'Daily Biomass Sandy'!C68</f>
        <v>798.06774193548279</v>
      </c>
      <c r="Q69" s="22">
        <v>304</v>
      </c>
      <c r="R69" s="23">
        <v>13.693500000000085</v>
      </c>
      <c r="S69" s="23">
        <f>'Daily Biomass Loamy'!C68</f>
        <v>516.39677419354803</v>
      </c>
      <c r="U69" s="28">
        <v>311</v>
      </c>
      <c r="V69" s="28">
        <v>19.227000000000068</v>
      </c>
      <c r="W69" s="28">
        <f>'Daily Biomass Loamy'!C68</f>
        <v>516.39677419354803</v>
      </c>
      <c r="Y69" s="30">
        <v>322</v>
      </c>
      <c r="Z69" s="33">
        <v>19.915499999999739</v>
      </c>
      <c r="AA69" s="33">
        <f>'Daily Biomass Loamy'!C68</f>
        <v>516.39677419354803</v>
      </c>
      <c r="AC69" s="34">
        <v>304</v>
      </c>
      <c r="AD69" s="37">
        <v>26.417999999999733</v>
      </c>
      <c r="AE69" s="37">
        <f>'Daily Biomass Mixed'!C68</f>
        <v>599.10967741935428</v>
      </c>
      <c r="AG69" s="38">
        <v>322</v>
      </c>
      <c r="AH69" s="41">
        <v>18.972000000000229</v>
      </c>
      <c r="AI69" s="41">
        <f>'Daily Biomass Mixed'!C68</f>
        <v>599.10967741935428</v>
      </c>
      <c r="AK69" s="43">
        <v>368</v>
      </c>
      <c r="AL69" s="48">
        <v>26.953499999999845</v>
      </c>
      <c r="AM69" s="48">
        <f>'Daily Biomass Mixed'!C68</f>
        <v>599.10967741935428</v>
      </c>
      <c r="AO69" s="62">
        <v>368</v>
      </c>
      <c r="AP69" s="63">
        <v>32.792999999999637</v>
      </c>
      <c r="AQ69" s="63">
        <f>'Daily Biomass Mixed'!C68</f>
        <v>599.10967741935428</v>
      </c>
    </row>
    <row r="70" spans="1:43" ht="15" x14ac:dyDescent="0.25">
      <c r="A70" s="7">
        <v>42206</v>
      </c>
      <c r="B70">
        <v>68</v>
      </c>
      <c r="C70" s="7">
        <f t="shared" si="1"/>
        <v>42572</v>
      </c>
      <c r="D70" s="5">
        <f>'Steer Intake'!F69</f>
        <v>4851.99</v>
      </c>
      <c r="E70" s="43">
        <v>319</v>
      </c>
      <c r="F70" s="47">
        <v>17.641799999999698</v>
      </c>
      <c r="G70" s="47">
        <f>'Daily Biomass Sandy'!C69</f>
        <v>801.11612903225694</v>
      </c>
      <c r="I70" s="13">
        <v>325</v>
      </c>
      <c r="J70" s="15">
        <v>23.633774999999726</v>
      </c>
      <c r="K70" s="15">
        <f>'Daily Biomass Sandy'!C69</f>
        <v>801.11612903225694</v>
      </c>
      <c r="M70" s="57">
        <v>325</v>
      </c>
      <c r="N70" s="58">
        <v>36.2637000000001</v>
      </c>
      <c r="O70" s="58">
        <f>'Daily Biomass Sandy'!C69</f>
        <v>801.11612903225694</v>
      </c>
      <c r="Q70" s="22">
        <v>304</v>
      </c>
      <c r="R70" s="23">
        <v>11.961675000000083</v>
      </c>
      <c r="S70" s="23">
        <f>'Daily Biomass Loamy'!C69</f>
        <v>519.85161290322549</v>
      </c>
      <c r="U70" s="28">
        <v>311</v>
      </c>
      <c r="V70" s="28">
        <v>16.795350000000067</v>
      </c>
      <c r="W70" s="28">
        <f>'Daily Biomass Loamy'!C69</f>
        <v>519.85161290322549</v>
      </c>
      <c r="Y70" s="30">
        <v>322</v>
      </c>
      <c r="Z70" s="33">
        <v>17.396774999999749</v>
      </c>
      <c r="AA70" s="33">
        <f>'Daily Biomass Loamy'!C69</f>
        <v>519.85161290322549</v>
      </c>
      <c r="AC70" s="34">
        <v>304</v>
      </c>
      <c r="AD70" s="37">
        <v>23.076899999999746</v>
      </c>
      <c r="AE70" s="37">
        <f>'Daily Biomass Mixed'!C69</f>
        <v>602.24516129032202</v>
      </c>
      <c r="AG70" s="38">
        <v>322</v>
      </c>
      <c r="AH70" s="41">
        <v>16.572600000000222</v>
      </c>
      <c r="AI70" s="41">
        <f>'Daily Biomass Mixed'!C69</f>
        <v>602.24516129032202</v>
      </c>
      <c r="AK70" s="43">
        <v>368</v>
      </c>
      <c r="AL70" s="48">
        <v>23.544674999999852</v>
      </c>
      <c r="AM70" s="48">
        <f>'Daily Biomass Mixed'!C69</f>
        <v>602.24516129032202</v>
      </c>
      <c r="AO70" s="62">
        <v>368</v>
      </c>
      <c r="AP70" s="63">
        <v>28.645649999999655</v>
      </c>
      <c r="AQ70" s="63">
        <f>'Daily Biomass Mixed'!C69</f>
        <v>602.24516129032202</v>
      </c>
    </row>
    <row r="71" spans="1:43" ht="15" x14ac:dyDescent="0.25">
      <c r="A71" s="7">
        <v>42207</v>
      </c>
      <c r="B71">
        <v>69</v>
      </c>
      <c r="C71" s="7">
        <f t="shared" si="1"/>
        <v>42573</v>
      </c>
      <c r="D71" s="5">
        <f>'Steer Intake'!F70</f>
        <v>4864.8599999999997</v>
      </c>
      <c r="E71" s="43">
        <v>319</v>
      </c>
      <c r="F71" s="47">
        <v>15.206399999999711</v>
      </c>
      <c r="G71" s="47">
        <f>'Daily Biomass Sandy'!C70</f>
        <v>804.16451612903109</v>
      </c>
      <c r="I71" s="13">
        <v>325</v>
      </c>
      <c r="J71" s="15">
        <v>20.371199999999739</v>
      </c>
      <c r="K71" s="15">
        <f>'Daily Biomass Sandy'!C70</f>
        <v>804.16451612903109</v>
      </c>
      <c r="M71" s="57">
        <v>325</v>
      </c>
      <c r="N71" s="58">
        <v>31.2576000000001</v>
      </c>
      <c r="O71" s="58">
        <f>'Daily Biomass Sandy'!C70</f>
        <v>804.16451612903109</v>
      </c>
      <c r="Q71" s="22">
        <v>304</v>
      </c>
      <c r="R71" s="23">
        <v>10.31040000000008</v>
      </c>
      <c r="S71" s="23">
        <f>'Daily Biomass Loamy'!C70</f>
        <v>523.30645161290295</v>
      </c>
      <c r="U71" s="28">
        <v>311</v>
      </c>
      <c r="V71" s="28">
        <v>14.476800000000067</v>
      </c>
      <c r="W71" s="28">
        <f>'Daily Biomass Loamy'!C70</f>
        <v>523.30645161290295</v>
      </c>
      <c r="Y71" s="30">
        <v>322</v>
      </c>
      <c r="Z71" s="33">
        <v>14.995199999999757</v>
      </c>
      <c r="AA71" s="33">
        <f>'Daily Biomass Loamy'!C70</f>
        <v>523.30645161290295</v>
      </c>
      <c r="AC71" s="34">
        <v>304</v>
      </c>
      <c r="AD71" s="37">
        <v>19.891199999999756</v>
      </c>
      <c r="AE71" s="37">
        <f>'Daily Biomass Mixed'!C70</f>
        <v>605.38064516128975</v>
      </c>
      <c r="AG71" s="38">
        <v>322</v>
      </c>
      <c r="AH71" s="41">
        <v>14.284800000000219</v>
      </c>
      <c r="AI71" s="41">
        <f>'Daily Biomass Mixed'!C70</f>
        <v>605.38064516128975</v>
      </c>
      <c r="AK71" s="43">
        <v>368</v>
      </c>
      <c r="AL71" s="48">
        <v>20.294399999999861</v>
      </c>
      <c r="AM71" s="48">
        <f>'Daily Biomass Mixed'!C70</f>
        <v>605.38064516128975</v>
      </c>
      <c r="AO71" s="62">
        <v>368</v>
      </c>
      <c r="AP71" s="63">
        <v>24.691199999999672</v>
      </c>
      <c r="AQ71" s="63">
        <f>'Daily Biomass Mixed'!C70</f>
        <v>605.38064516128975</v>
      </c>
    </row>
    <row r="72" spans="1:43" ht="15" x14ac:dyDescent="0.25">
      <c r="A72" s="7">
        <v>42208</v>
      </c>
      <c r="B72">
        <v>70</v>
      </c>
      <c r="C72" s="7">
        <f t="shared" si="1"/>
        <v>42574</v>
      </c>
      <c r="D72" s="5">
        <f>'Steer Intake'!F71</f>
        <v>4877.7299999999996</v>
      </c>
      <c r="E72" s="43">
        <v>319</v>
      </c>
      <c r="F72" s="47">
        <v>12.889799999999722</v>
      </c>
      <c r="G72" s="47">
        <f>'Daily Biomass Sandy'!C71</f>
        <v>807.21290322580523</v>
      </c>
      <c r="I72" s="13">
        <v>325</v>
      </c>
      <c r="J72" s="15">
        <v>17.267774999999752</v>
      </c>
      <c r="K72" s="15">
        <f>'Daily Biomass Sandy'!C71</f>
        <v>807.21290322580523</v>
      </c>
      <c r="M72" s="57">
        <v>325</v>
      </c>
      <c r="N72" s="58">
        <v>26.495700000000095</v>
      </c>
      <c r="O72" s="58">
        <f>'Daily Biomass Sandy'!C71</f>
        <v>807.21290322580523</v>
      </c>
      <c r="Q72" s="22">
        <v>304</v>
      </c>
      <c r="R72" s="23">
        <v>8.73967500000008</v>
      </c>
      <c r="S72" s="23">
        <f>'Daily Biomass Loamy'!C71</f>
        <v>526.76129032258041</v>
      </c>
      <c r="U72" s="28">
        <v>311</v>
      </c>
      <c r="V72" s="28">
        <v>12.271350000000066</v>
      </c>
      <c r="W72" s="28">
        <f>'Daily Biomass Loamy'!C71</f>
        <v>526.76129032258041</v>
      </c>
      <c r="Y72" s="30">
        <v>322</v>
      </c>
      <c r="Z72" s="33">
        <v>12.710774999999767</v>
      </c>
      <c r="AA72" s="33">
        <f>'Daily Biomass Loamy'!C71</f>
        <v>526.76129032258041</v>
      </c>
      <c r="AC72" s="34">
        <v>304</v>
      </c>
      <c r="AD72" s="37">
        <v>16.86089999999977</v>
      </c>
      <c r="AE72" s="37">
        <f>'Daily Biomass Mixed'!C71</f>
        <v>608.51612903225748</v>
      </c>
      <c r="AG72" s="38">
        <v>322</v>
      </c>
      <c r="AH72" s="41">
        <v>12.108600000000214</v>
      </c>
      <c r="AI72" s="41">
        <f>'Daily Biomass Mixed'!C71</f>
        <v>608.51612903225748</v>
      </c>
      <c r="AK72" s="43">
        <v>368</v>
      </c>
      <c r="AL72" s="48">
        <v>17.202674999999868</v>
      </c>
      <c r="AM72" s="48">
        <f>'Daily Biomass Mixed'!C71</f>
        <v>608.51612903225748</v>
      </c>
      <c r="AO72" s="62">
        <v>368</v>
      </c>
      <c r="AP72" s="63">
        <v>20.929649999999686</v>
      </c>
      <c r="AQ72" s="63">
        <f>'Daily Biomass Mixed'!C71</f>
        <v>608.51612903225748</v>
      </c>
    </row>
    <row r="73" spans="1:43" ht="15" x14ac:dyDescent="0.25">
      <c r="A73" s="7">
        <v>42209</v>
      </c>
      <c r="B73">
        <v>71</v>
      </c>
      <c r="C73" s="7">
        <f t="shared" si="1"/>
        <v>42575</v>
      </c>
      <c r="D73" s="5">
        <f>'Steer Intake'!F72</f>
        <v>4890.5999999999995</v>
      </c>
      <c r="E73" s="43">
        <v>319</v>
      </c>
      <c r="F73" s="47">
        <v>10.691999999999735</v>
      </c>
      <c r="G73" s="47">
        <f>'Daily Biomass Sandy'!C72</f>
        <v>810.26129032257938</v>
      </c>
      <c r="I73" s="13">
        <v>325</v>
      </c>
      <c r="J73" s="15">
        <v>14.323499999999763</v>
      </c>
      <c r="K73" s="15">
        <f>'Daily Biomass Sandy'!C72</f>
        <v>810.26129032257938</v>
      </c>
      <c r="M73" s="57">
        <v>325</v>
      </c>
      <c r="N73" s="58">
        <v>21.978000000000097</v>
      </c>
      <c r="O73" s="58">
        <f>'Daily Biomass Sandy'!C72</f>
        <v>810.26129032257938</v>
      </c>
      <c r="Q73" s="22">
        <v>304</v>
      </c>
      <c r="R73" s="23">
        <v>7.2495000000000784</v>
      </c>
      <c r="S73" s="23">
        <f>'Daily Biomass Loamy'!C72</f>
        <v>530.21612903225787</v>
      </c>
      <c r="U73" s="28">
        <v>311</v>
      </c>
      <c r="V73" s="28">
        <v>10.179000000000066</v>
      </c>
      <c r="W73" s="28">
        <f>'Daily Biomass Loamy'!C72</f>
        <v>530.21612903225787</v>
      </c>
      <c r="Y73" s="30">
        <v>322</v>
      </c>
      <c r="Z73" s="33">
        <v>10.543499999999776</v>
      </c>
      <c r="AA73" s="33">
        <f>'Daily Biomass Loamy'!C72</f>
        <v>530.21612903225787</v>
      </c>
      <c r="AC73" s="34">
        <v>304</v>
      </c>
      <c r="AD73" s="37">
        <v>13.98599999999978</v>
      </c>
      <c r="AE73" s="37">
        <f>'Daily Biomass Mixed'!C72</f>
        <v>611.65161290322521</v>
      </c>
      <c r="AG73" s="38">
        <v>322</v>
      </c>
      <c r="AH73" s="41">
        <v>10.04400000000021</v>
      </c>
      <c r="AI73" s="41">
        <f>'Daily Biomass Mixed'!C72</f>
        <v>611.65161290322521</v>
      </c>
      <c r="AK73" s="43">
        <v>368</v>
      </c>
      <c r="AL73" s="48">
        <v>14.269499999999875</v>
      </c>
      <c r="AM73" s="48">
        <f>'Daily Biomass Mixed'!C72</f>
        <v>611.65161290322521</v>
      </c>
      <c r="AO73" s="62">
        <v>368</v>
      </c>
      <c r="AP73" s="63">
        <v>17.360999999999702</v>
      </c>
      <c r="AQ73" s="63">
        <f>'Daily Biomass Mixed'!C72</f>
        <v>611.65161290322521</v>
      </c>
    </row>
    <row r="74" spans="1:43" ht="15" x14ac:dyDescent="0.25">
      <c r="A74" s="7">
        <v>42210</v>
      </c>
      <c r="B74">
        <v>72</v>
      </c>
      <c r="C74" s="7">
        <f t="shared" si="1"/>
        <v>42576</v>
      </c>
      <c r="D74" s="5">
        <f>'Steer Intake'!F73</f>
        <v>4903.47</v>
      </c>
      <c r="E74" s="43">
        <v>319</v>
      </c>
      <c r="F74" s="47">
        <v>8.6129999999997473</v>
      </c>
      <c r="G74" s="47">
        <f>'Daily Biomass Sandy'!C73</f>
        <v>813.30967741935353</v>
      </c>
      <c r="I74" s="13">
        <v>325</v>
      </c>
      <c r="J74" s="15">
        <v>11.538374999999775</v>
      </c>
      <c r="K74" s="15">
        <f>'Daily Biomass Sandy'!C73</f>
        <v>813.30967741935353</v>
      </c>
      <c r="M74" s="57">
        <v>325</v>
      </c>
      <c r="N74" s="58">
        <v>17.704500000000099</v>
      </c>
      <c r="O74" s="58">
        <f>'Daily Biomass Sandy'!C73</f>
        <v>813.30967741935353</v>
      </c>
      <c r="Q74" s="22">
        <v>304</v>
      </c>
      <c r="R74" s="23">
        <v>5.8398750000000774</v>
      </c>
      <c r="S74" s="23">
        <f>'Daily Biomass Loamy'!C73</f>
        <v>533.67096774193533</v>
      </c>
      <c r="U74" s="28">
        <v>311</v>
      </c>
      <c r="V74" s="28">
        <v>8.1997500000000656</v>
      </c>
      <c r="W74" s="28">
        <f>'Daily Biomass Loamy'!C73</f>
        <v>533.67096774193533</v>
      </c>
      <c r="Y74" s="30">
        <v>322</v>
      </c>
      <c r="Z74" s="33">
        <v>8.4933749999997854</v>
      </c>
      <c r="AA74" s="33">
        <f>'Daily Biomass Loamy'!C73</f>
        <v>533.67096774193533</v>
      </c>
      <c r="AC74" s="34">
        <v>304</v>
      </c>
      <c r="AD74" s="37">
        <v>11.266499999999793</v>
      </c>
      <c r="AE74" s="37">
        <f>'Daily Biomass Mixed'!C73</f>
        <v>614.78709677419295</v>
      </c>
      <c r="AG74" s="38">
        <v>322</v>
      </c>
      <c r="AH74" s="41">
        <v>8.0910000000002071</v>
      </c>
      <c r="AI74" s="41">
        <f>'Daily Biomass Mixed'!C73</f>
        <v>614.78709677419295</v>
      </c>
      <c r="AK74" s="43">
        <v>368</v>
      </c>
      <c r="AL74" s="48">
        <v>11.494874999999881</v>
      </c>
      <c r="AM74" s="48">
        <f>'Daily Biomass Mixed'!C73</f>
        <v>614.78709677419295</v>
      </c>
      <c r="AO74" s="62">
        <v>368</v>
      </c>
      <c r="AP74" s="63">
        <v>13.985249999999716</v>
      </c>
      <c r="AQ74" s="63">
        <f>'Daily Biomass Mixed'!C73</f>
        <v>614.78709677419295</v>
      </c>
    </row>
    <row r="75" spans="1:43" ht="15" x14ac:dyDescent="0.25">
      <c r="A75" s="7">
        <v>42211</v>
      </c>
      <c r="B75">
        <v>73</v>
      </c>
      <c r="C75" s="7">
        <f t="shared" si="1"/>
        <v>42577</v>
      </c>
      <c r="D75" s="5">
        <f>'Steer Intake'!F74</f>
        <v>4916.34</v>
      </c>
      <c r="E75" s="43">
        <v>319</v>
      </c>
      <c r="F75" s="47">
        <v>6.6527999999997594</v>
      </c>
      <c r="G75" s="47">
        <f>'Daily Biomass Sandy'!C74</f>
        <v>816.35806451612768</v>
      </c>
      <c r="I75" s="13">
        <v>325</v>
      </c>
      <c r="J75" s="15">
        <v>8.9123999999997867</v>
      </c>
      <c r="K75" s="15">
        <f>'Daily Biomass Sandy'!C74</f>
        <v>816.35806451612768</v>
      </c>
      <c r="M75" s="57">
        <v>325</v>
      </c>
      <c r="N75" s="58">
        <v>13.675200000000101</v>
      </c>
      <c r="O75" s="58">
        <f>'Daily Biomass Sandy'!C74</f>
        <v>816.35806451612768</v>
      </c>
      <c r="Q75" s="22">
        <v>304</v>
      </c>
      <c r="R75" s="23">
        <v>4.510800000000077</v>
      </c>
      <c r="S75" s="23">
        <f>'Daily Biomass Loamy'!C74</f>
        <v>537.12580645161279</v>
      </c>
      <c r="U75" s="28">
        <v>311</v>
      </c>
      <c r="V75" s="28">
        <v>6.3336000000000663</v>
      </c>
      <c r="W75" s="28">
        <f>'Daily Biomass Loamy'!C74</f>
        <v>537.12580645161279</v>
      </c>
      <c r="Y75" s="30">
        <v>322</v>
      </c>
      <c r="Z75" s="33">
        <v>6.5603999999997962</v>
      </c>
      <c r="AA75" s="33">
        <f>'Daily Biomass Loamy'!C74</f>
        <v>537.12580645161279</v>
      </c>
      <c r="AC75" s="34">
        <v>304</v>
      </c>
      <c r="AD75" s="37">
        <v>8.7023999999998036</v>
      </c>
      <c r="AE75" s="37">
        <f>'Daily Biomass Mixed'!C74</f>
        <v>617.92258064516068</v>
      </c>
      <c r="AG75" s="38">
        <v>322</v>
      </c>
      <c r="AH75" s="41">
        <v>6.2496000000002025</v>
      </c>
      <c r="AI75" s="41">
        <f>'Daily Biomass Mixed'!C74</f>
        <v>617.92258064516068</v>
      </c>
      <c r="AK75" s="43">
        <v>368</v>
      </c>
      <c r="AL75" s="48">
        <v>8.8787999999998899</v>
      </c>
      <c r="AM75" s="48">
        <f>'Daily Biomass Mixed'!C74</f>
        <v>617.92258064516068</v>
      </c>
      <c r="AO75" s="62">
        <v>368</v>
      </c>
      <c r="AP75" s="63">
        <v>10.802399999999732</v>
      </c>
      <c r="AQ75" s="63">
        <f>'Daily Biomass Mixed'!C74</f>
        <v>617.92258064516068</v>
      </c>
    </row>
    <row r="76" spans="1:43" ht="15" x14ac:dyDescent="0.25">
      <c r="A76" s="7">
        <v>42212</v>
      </c>
      <c r="B76">
        <v>74</v>
      </c>
      <c r="C76" s="7">
        <f t="shared" si="1"/>
        <v>42578</v>
      </c>
      <c r="D76" s="5">
        <f>'Steer Intake'!F75</f>
        <v>4929.21</v>
      </c>
      <c r="E76" s="43">
        <v>319</v>
      </c>
      <c r="F76" s="47">
        <v>4.8113999999997716</v>
      </c>
      <c r="G76" s="47">
        <f>'Daily Biomass Sandy'!C75</f>
        <v>819.40645161290183</v>
      </c>
      <c r="I76" s="13">
        <v>325</v>
      </c>
      <c r="J76" s="15">
        <v>6.4455749999997991</v>
      </c>
      <c r="K76" s="15">
        <f>'Daily Biomass Sandy'!C75</f>
        <v>819.40645161290183</v>
      </c>
      <c r="M76" s="57">
        <v>325</v>
      </c>
      <c r="N76" s="58">
        <v>9.8901000000001034</v>
      </c>
      <c r="O76" s="58">
        <f>'Daily Biomass Sandy'!C75</f>
        <v>819.40645161290183</v>
      </c>
      <c r="Q76" s="22">
        <v>304</v>
      </c>
      <c r="R76" s="23">
        <v>3.2622750000000766</v>
      </c>
      <c r="S76" s="23">
        <f>'Daily Biomass Loamy'!C75</f>
        <v>540.58064516129025</v>
      </c>
      <c r="U76" s="28">
        <v>311</v>
      </c>
      <c r="V76" s="28">
        <v>4.5805500000000663</v>
      </c>
      <c r="W76" s="28">
        <f>'Daily Biomass Loamy'!C75</f>
        <v>540.58064516129025</v>
      </c>
      <c r="Y76" s="30">
        <v>322</v>
      </c>
      <c r="Z76" s="33">
        <v>4.7445749999998057</v>
      </c>
      <c r="AA76" s="33">
        <f>'Daily Biomass Loamy'!C75</f>
        <v>540.58064516129025</v>
      </c>
      <c r="AC76" s="34">
        <v>304</v>
      </c>
      <c r="AD76" s="37">
        <v>6.2936999999998147</v>
      </c>
      <c r="AE76" s="37">
        <f>'Daily Biomass Mixed'!C75</f>
        <v>621.05806451612841</v>
      </c>
      <c r="AG76" s="38">
        <v>322</v>
      </c>
      <c r="AH76" s="41">
        <v>4.519800000000199</v>
      </c>
      <c r="AI76" s="41">
        <f>'Daily Biomass Mixed'!C75</f>
        <v>621.05806451612841</v>
      </c>
      <c r="AK76" s="43">
        <v>368</v>
      </c>
      <c r="AL76" s="48">
        <v>6.4212749999998984</v>
      </c>
      <c r="AM76" s="48">
        <f>'Daily Biomass Mixed'!C75</f>
        <v>621.05806451612841</v>
      </c>
      <c r="AO76" s="62">
        <v>368</v>
      </c>
      <c r="AP76" s="63">
        <v>7.812449999999747</v>
      </c>
      <c r="AQ76" s="63">
        <f>'Daily Biomass Mixed'!C75</f>
        <v>621.05806451612841</v>
      </c>
    </row>
    <row r="77" spans="1:43" ht="15" x14ac:dyDescent="0.25">
      <c r="A77" s="7">
        <v>42213</v>
      </c>
      <c r="B77">
        <v>75</v>
      </c>
      <c r="C77" s="7">
        <f t="shared" si="1"/>
        <v>42579</v>
      </c>
      <c r="D77" s="5">
        <f>'Steer Intake'!F76</f>
        <v>4942.08</v>
      </c>
      <c r="E77" s="43">
        <v>319</v>
      </c>
      <c r="F77" s="47">
        <v>3.0887999999997837</v>
      </c>
      <c r="G77" s="47">
        <f>'Daily Biomass Sandy'!C76</f>
        <v>822.45483870967598</v>
      </c>
      <c r="I77" s="13">
        <v>325</v>
      </c>
      <c r="J77" s="15">
        <v>4.137899999999811</v>
      </c>
      <c r="K77" s="15">
        <f>'Daily Biomass Sandy'!C76</f>
        <v>822.45483870967598</v>
      </c>
      <c r="M77" s="57">
        <v>325</v>
      </c>
      <c r="N77" s="58">
        <v>6.3492000000001063</v>
      </c>
      <c r="O77" s="58">
        <f>'Daily Biomass Sandy'!C76</f>
        <v>822.45483870967598</v>
      </c>
      <c r="Q77" s="22">
        <v>304</v>
      </c>
      <c r="R77" s="23">
        <v>2.094300000000076</v>
      </c>
      <c r="S77" s="23">
        <f>'Daily Biomass Loamy'!C76</f>
        <v>544.03548387096771</v>
      </c>
      <c r="U77" s="28">
        <v>311</v>
      </c>
      <c r="V77" s="28">
        <v>2.9406000000000669</v>
      </c>
      <c r="W77" s="28">
        <f>'Daily Biomass Loamy'!C76</f>
        <v>544.03548387096771</v>
      </c>
      <c r="Y77" s="30">
        <v>322</v>
      </c>
      <c r="Z77" s="33">
        <v>3.0458999999998162</v>
      </c>
      <c r="AA77" s="33">
        <f>'Daily Biomass Loamy'!C76</f>
        <v>544.03548387096771</v>
      </c>
      <c r="AC77" s="34">
        <v>304</v>
      </c>
      <c r="AD77" s="37">
        <v>4.0403999999998259</v>
      </c>
      <c r="AE77" s="37">
        <f>'Daily Biomass Mixed'!C76</f>
        <v>624.19354838709614</v>
      </c>
      <c r="AG77" s="38">
        <v>322</v>
      </c>
      <c r="AH77" s="41">
        <v>2.9016000000001947</v>
      </c>
      <c r="AI77" s="41">
        <f>'Daily Biomass Mixed'!C76</f>
        <v>624.19354838709614</v>
      </c>
      <c r="AK77" s="43">
        <v>368</v>
      </c>
      <c r="AL77" s="48">
        <v>4.1222999999999068</v>
      </c>
      <c r="AM77" s="48">
        <f>'Daily Biomass Mixed'!C76</f>
        <v>624.19354838709614</v>
      </c>
      <c r="AO77" s="62">
        <v>368</v>
      </c>
      <c r="AP77" s="63">
        <v>5.0153999999997616</v>
      </c>
      <c r="AQ77" s="63">
        <f>'Daily Biomass Mixed'!C76</f>
        <v>624.19354838709614</v>
      </c>
    </row>
    <row r="78" spans="1:43" ht="15" x14ac:dyDescent="0.25">
      <c r="A78" s="7">
        <v>42214</v>
      </c>
      <c r="B78">
        <v>76</v>
      </c>
      <c r="C78" s="7">
        <f t="shared" si="1"/>
        <v>42580</v>
      </c>
      <c r="D78" s="5">
        <f>'Steer Intake'!F77</f>
        <v>4954.95</v>
      </c>
      <c r="E78" s="43">
        <v>319</v>
      </c>
      <c r="F78" s="47">
        <v>1.4849999999997956</v>
      </c>
      <c r="G78" s="47">
        <f>'Daily Biomass Sandy'!C77</f>
        <v>825.50322580645013</v>
      </c>
      <c r="I78" s="13">
        <v>325</v>
      </c>
      <c r="J78" s="15">
        <v>1.9893749999998231</v>
      </c>
      <c r="K78" s="15">
        <f>'Daily Biomass Sandy'!C77</f>
        <v>825.50322580645013</v>
      </c>
      <c r="M78" s="57">
        <v>325</v>
      </c>
      <c r="N78" s="58">
        <v>3.0525000000001095</v>
      </c>
      <c r="O78" s="58">
        <f>'Daily Biomass Sandy'!C77</f>
        <v>825.50322580645013</v>
      </c>
      <c r="Q78" s="22">
        <v>304</v>
      </c>
      <c r="R78" s="23">
        <v>1.0068750000000755</v>
      </c>
      <c r="S78" s="23">
        <f>'Daily Biomass Loamy'!C77</f>
        <v>547.49032258064517</v>
      </c>
      <c r="U78" s="28">
        <v>311</v>
      </c>
      <c r="V78" s="28">
        <v>1.4137500000000678</v>
      </c>
      <c r="W78" s="28">
        <f>'Daily Biomass Loamy'!C77</f>
        <v>547.49032258064517</v>
      </c>
      <c r="Y78" s="30">
        <v>322</v>
      </c>
      <c r="Z78" s="33">
        <v>1.4643749999998268</v>
      </c>
      <c r="AA78" s="33">
        <f>'Daily Biomass Loamy'!C77</f>
        <v>547.49032258064517</v>
      </c>
      <c r="AC78" s="34">
        <v>304</v>
      </c>
      <c r="AD78" s="37">
        <v>1.9424999999998376</v>
      </c>
      <c r="AE78" s="37">
        <f>'Daily Biomass Mixed'!C77</f>
        <v>627.32903225806388</v>
      </c>
      <c r="AG78" s="38">
        <v>322</v>
      </c>
      <c r="AH78" s="41">
        <v>1.3950000000001903</v>
      </c>
      <c r="AI78" s="41">
        <f>'Daily Biomass Mixed'!C77</f>
        <v>627.32903225806388</v>
      </c>
      <c r="AK78" s="43">
        <v>368</v>
      </c>
      <c r="AL78" s="48">
        <v>1.981874999999915</v>
      </c>
      <c r="AM78" s="48">
        <f>'Daily Biomass Mixed'!C77</f>
        <v>627.32903225806388</v>
      </c>
      <c r="AO78" s="62">
        <v>368</v>
      </c>
      <c r="AP78" s="63">
        <v>2.411249999999777</v>
      </c>
      <c r="AQ78" s="63">
        <f>'Daily Biomass Mixed'!C77</f>
        <v>627.32903225806388</v>
      </c>
    </row>
    <row r="79" spans="1:43" ht="15" x14ac:dyDescent="0.25">
      <c r="A79" s="7">
        <v>42215</v>
      </c>
      <c r="B79">
        <v>77</v>
      </c>
      <c r="C79" s="7">
        <f t="shared" si="1"/>
        <v>42581</v>
      </c>
      <c r="D79" s="5">
        <f>'Steer Intake'!F78</f>
        <v>4967.82</v>
      </c>
      <c r="E79" s="43">
        <v>319</v>
      </c>
      <c r="F79" s="47">
        <v>-1.9227286429668257E-13</v>
      </c>
      <c r="G79" s="47">
        <f>'Daily Biomass Sandy'!C78</f>
        <v>828.55161290322428</v>
      </c>
      <c r="I79" s="13">
        <v>325</v>
      </c>
      <c r="J79" s="15">
        <v>-1.6456169760203875E-13</v>
      </c>
      <c r="K79" s="15">
        <f>'Daily Biomass Sandy'!C78</f>
        <v>828.55161290322428</v>
      </c>
      <c r="M79" s="57">
        <v>325</v>
      </c>
      <c r="N79" s="58">
        <v>1.1254996934439955E-13</v>
      </c>
      <c r="O79" s="58">
        <f>'Daily Biomass Sandy'!C78</f>
        <v>828.55161290322428</v>
      </c>
      <c r="Q79" s="22">
        <v>304</v>
      </c>
      <c r="R79" s="23">
        <v>7.5033312896266369E-14</v>
      </c>
      <c r="S79" s="23">
        <f>'Daily Biomass Loamy'!C78</f>
        <v>550.94516129032263</v>
      </c>
      <c r="U79" s="28">
        <v>311</v>
      </c>
      <c r="V79" s="28">
        <v>6.863842827442549E-14</v>
      </c>
      <c r="W79" s="28">
        <f>'Daily Biomass Loamy'!C78</f>
        <v>550.94516129032263</v>
      </c>
      <c r="Y79" s="30">
        <v>322</v>
      </c>
      <c r="Z79" s="33">
        <v>-1.6243006939475844E-13</v>
      </c>
      <c r="AA79" s="33">
        <f>'Daily Biomass Loamy'!C78</f>
        <v>550.94516129032263</v>
      </c>
      <c r="AC79" s="34">
        <v>304</v>
      </c>
      <c r="AD79" s="37">
        <v>-1.5091927707544486E-13</v>
      </c>
      <c r="AE79" s="37">
        <f>'Daily Biomass Mixed'!C78</f>
        <v>630.46451612903161</v>
      </c>
      <c r="AG79" s="38">
        <v>322</v>
      </c>
      <c r="AH79" s="41">
        <v>1.8630430531629776E-13</v>
      </c>
      <c r="AI79" s="41">
        <f>'Daily Biomass Mixed'!C78</f>
        <v>630.46451612903161</v>
      </c>
      <c r="AK79" s="43">
        <v>368</v>
      </c>
      <c r="AL79" s="48">
        <v>-7.6312289820634547E-14</v>
      </c>
      <c r="AM79" s="48">
        <f>'Daily Biomass Mixed'!C78</f>
        <v>630.46451612903161</v>
      </c>
      <c r="AO79" s="62">
        <v>368</v>
      </c>
      <c r="AP79" s="63">
        <v>-2.0804691303055674E-13</v>
      </c>
      <c r="AQ79" s="63">
        <f>'Daily Biomass Mixed'!C78</f>
        <v>630.46451612903161</v>
      </c>
    </row>
    <row r="80" spans="1:43" ht="15" x14ac:dyDescent="0.25">
      <c r="A80" s="7">
        <v>42216</v>
      </c>
      <c r="B80">
        <v>78</v>
      </c>
      <c r="C80" s="7">
        <f t="shared" si="1"/>
        <v>42582</v>
      </c>
      <c r="D80" s="5">
        <f>'Steer Intake'!F79</f>
        <v>4980.6899999999996</v>
      </c>
      <c r="E80" s="43">
        <v>319</v>
      </c>
      <c r="F80" s="47">
        <v>0</v>
      </c>
      <c r="G80" s="47">
        <f>'Daily Biomass Sandy'!C79</f>
        <v>831.59999999999843</v>
      </c>
      <c r="I80" s="13">
        <v>325</v>
      </c>
      <c r="J80" s="15">
        <v>0</v>
      </c>
      <c r="K80" s="15">
        <f>'Daily Biomass Sandy'!C79</f>
        <v>831.59999999999843</v>
      </c>
      <c r="M80" s="57">
        <v>325</v>
      </c>
      <c r="N80" s="58">
        <v>0</v>
      </c>
      <c r="O80" s="58">
        <f>'Daily Biomass Sandy'!C79</f>
        <v>831.59999999999843</v>
      </c>
      <c r="Q80" s="22">
        <v>304</v>
      </c>
      <c r="R80" s="23">
        <v>0</v>
      </c>
      <c r="S80" s="23">
        <f>'Daily Biomass Loamy'!C79</f>
        <v>554.40000000000009</v>
      </c>
      <c r="U80" s="28">
        <v>311</v>
      </c>
      <c r="V80" s="28">
        <v>0</v>
      </c>
      <c r="W80" s="28">
        <f>'Daily Biomass Loamy'!C79</f>
        <v>554.40000000000009</v>
      </c>
      <c r="Y80" s="30">
        <v>322</v>
      </c>
      <c r="Z80" s="33">
        <v>0</v>
      </c>
      <c r="AA80" s="33">
        <f>'Daily Biomass Loamy'!C79</f>
        <v>554.40000000000009</v>
      </c>
      <c r="AC80" s="34">
        <v>304</v>
      </c>
      <c r="AD80" s="37">
        <v>7.6923076923078506</v>
      </c>
      <c r="AE80" s="37">
        <f>'Daily Biomass Mixed'!C79</f>
        <v>633.59999999999934</v>
      </c>
      <c r="AG80" s="38">
        <v>322</v>
      </c>
      <c r="AH80" s="41">
        <v>0</v>
      </c>
      <c r="AI80" s="41">
        <f>'Daily Biomass Mixed'!C79</f>
        <v>633.59999999999934</v>
      </c>
      <c r="AK80" s="43">
        <v>368</v>
      </c>
      <c r="AM80" s="48">
        <f>'Daily Biomass Mixed'!C79</f>
        <v>633.59999999999934</v>
      </c>
      <c r="AO80" s="62">
        <v>368</v>
      </c>
      <c r="AP80" s="63">
        <v>7.6923076923078506</v>
      </c>
      <c r="AQ80" s="63">
        <f>'Daily Biomass Mixed'!C79</f>
        <v>633.59999999999934</v>
      </c>
    </row>
    <row r="81" spans="1:43" ht="15" x14ac:dyDescent="0.25">
      <c r="A81" s="7">
        <v>42217</v>
      </c>
      <c r="B81">
        <v>79</v>
      </c>
      <c r="C81" s="7">
        <f t="shared" si="1"/>
        <v>42583</v>
      </c>
      <c r="D81" s="5">
        <f>'Steer Intake'!F80</f>
        <v>4993.5600000000004</v>
      </c>
      <c r="E81" s="43">
        <v>319</v>
      </c>
      <c r="F81" s="47"/>
      <c r="G81" s="47">
        <f>'Daily Biomass Sandy'!C80</f>
        <v>834.03870967741784</v>
      </c>
      <c r="I81" s="13">
        <v>325</v>
      </c>
      <c r="J81" s="15"/>
      <c r="K81" s="15">
        <f>'Daily Biomass Sandy'!C80</f>
        <v>834.03870967741784</v>
      </c>
      <c r="M81" s="57">
        <v>325</v>
      </c>
      <c r="N81" s="58"/>
      <c r="O81" s="58">
        <f>'Daily Biomass Sandy'!C80</f>
        <v>834.03870967741784</v>
      </c>
      <c r="Q81" s="22">
        <v>304</v>
      </c>
      <c r="R81" s="23"/>
      <c r="S81" s="23">
        <f>'Daily Biomass Loamy'!C80</f>
        <v>556.8387096774195</v>
      </c>
      <c r="U81" s="28">
        <v>311</v>
      </c>
      <c r="V81" s="28">
        <v>0</v>
      </c>
      <c r="W81" s="28">
        <f>'Daily Biomass Loamy'!C80</f>
        <v>556.8387096774195</v>
      </c>
      <c r="Y81" s="30">
        <v>322</v>
      </c>
      <c r="Z81" s="33"/>
      <c r="AA81" s="33">
        <f>'Daily Biomass Loamy'!C80</f>
        <v>556.8387096774195</v>
      </c>
      <c r="AC81" s="34">
        <v>304</v>
      </c>
      <c r="AD81" s="37">
        <v>1.5809575870662229E-13</v>
      </c>
      <c r="AE81" s="37">
        <f>'Daily Biomass Mixed'!C80</f>
        <v>635.92258064516068</v>
      </c>
      <c r="AG81" s="38">
        <v>322</v>
      </c>
      <c r="AH81" s="41">
        <v>1.5809575870662229E-13</v>
      </c>
      <c r="AI81" s="41">
        <f>'Daily Biomass Mixed'!C80</f>
        <v>635.92258064516068</v>
      </c>
      <c r="AK81" s="43">
        <v>368</v>
      </c>
      <c r="AM81" s="48">
        <f>'Daily Biomass Mixed'!C80</f>
        <v>635.92258064516068</v>
      </c>
      <c r="AO81" s="62">
        <v>368</v>
      </c>
      <c r="AP81" s="63">
        <v>1.5809575870662229E-13</v>
      </c>
      <c r="AQ81" s="63">
        <f>'Daily Biomass Mixed'!C80</f>
        <v>635.92258064516068</v>
      </c>
    </row>
    <row r="82" spans="1:43" ht="15" x14ac:dyDescent="0.25">
      <c r="A82" s="7">
        <v>42218</v>
      </c>
      <c r="B82">
        <v>80</v>
      </c>
      <c r="C82" s="7">
        <f t="shared" si="1"/>
        <v>42584</v>
      </c>
      <c r="D82" s="5">
        <f>'Steer Intake'!F81</f>
        <v>5006.43</v>
      </c>
      <c r="E82" s="43">
        <v>319</v>
      </c>
      <c r="F82" s="47"/>
      <c r="G82" s="47">
        <f>'Daily Biomass Sandy'!C81</f>
        <v>836.47741935483725</v>
      </c>
      <c r="I82" s="13">
        <v>325</v>
      </c>
      <c r="J82" s="15"/>
      <c r="K82" s="15">
        <f>'Daily Biomass Sandy'!C81</f>
        <v>836.47741935483725</v>
      </c>
      <c r="M82" s="57">
        <v>325</v>
      </c>
      <c r="N82" s="58"/>
      <c r="O82" s="58">
        <f>'Daily Biomass Sandy'!C81</f>
        <v>836.47741935483725</v>
      </c>
      <c r="Q82" s="22">
        <v>304</v>
      </c>
      <c r="R82" s="22"/>
      <c r="S82" s="23">
        <f>'Daily Biomass Loamy'!C81</f>
        <v>559.27741935483891</v>
      </c>
      <c r="U82" s="28">
        <v>311</v>
      </c>
      <c r="V82" s="25"/>
      <c r="W82" s="28">
        <f>'Daily Biomass Loamy'!C81</f>
        <v>559.27741935483891</v>
      </c>
      <c r="Y82" s="30">
        <v>322</v>
      </c>
      <c r="Z82" s="30"/>
      <c r="AA82" s="33">
        <f>'Daily Biomass Loamy'!C81</f>
        <v>559.27741935483891</v>
      </c>
      <c r="AC82" s="34">
        <v>304</v>
      </c>
      <c r="AE82" s="37">
        <f>'Daily Biomass Mixed'!C81</f>
        <v>638.24516129032202</v>
      </c>
      <c r="AG82" s="38">
        <v>322</v>
      </c>
      <c r="AH82" s="38"/>
      <c r="AI82" s="41">
        <f>'Daily Biomass Mixed'!C81</f>
        <v>638.24516129032202</v>
      </c>
      <c r="AK82" s="43">
        <v>368</v>
      </c>
      <c r="AM82" s="48">
        <f>'Daily Biomass Mixed'!C81</f>
        <v>638.24516129032202</v>
      </c>
      <c r="AO82" s="62">
        <v>368</v>
      </c>
      <c r="AQ82" s="63">
        <f>'Daily Biomass Mixed'!C81</f>
        <v>638.24516129032202</v>
      </c>
    </row>
    <row r="83" spans="1:43" ht="15" x14ac:dyDescent="0.25">
      <c r="A83" s="7">
        <v>42219</v>
      </c>
      <c r="B83">
        <v>81</v>
      </c>
      <c r="C83" s="7">
        <f t="shared" si="1"/>
        <v>42585</v>
      </c>
      <c r="D83" s="5">
        <f>'Steer Intake'!F82</f>
        <v>5019.3</v>
      </c>
      <c r="E83" s="43">
        <v>319</v>
      </c>
      <c r="F83" s="47"/>
      <c r="G83" s="47">
        <f>'Daily Biomass Sandy'!C82</f>
        <v>838.91612903225666</v>
      </c>
      <c r="I83" s="13">
        <v>325</v>
      </c>
      <c r="J83" s="15"/>
      <c r="K83" s="15">
        <f>'Daily Biomass Sandy'!C82</f>
        <v>838.91612903225666</v>
      </c>
      <c r="M83" s="57">
        <v>325</v>
      </c>
      <c r="N83" s="58"/>
      <c r="O83" s="58">
        <f>'Daily Biomass Sandy'!C82</f>
        <v>838.91612903225666</v>
      </c>
      <c r="Q83" s="22">
        <v>304</v>
      </c>
      <c r="R83" s="22"/>
      <c r="S83" s="23">
        <f>'Daily Biomass Loamy'!C82</f>
        <v>561.71612903225832</v>
      </c>
      <c r="U83" s="28">
        <v>311</v>
      </c>
      <c r="V83" s="25"/>
      <c r="W83" s="28">
        <f>'Daily Biomass Loamy'!C82</f>
        <v>561.71612903225832</v>
      </c>
      <c r="Y83" s="30">
        <v>322</v>
      </c>
      <c r="Z83" s="30"/>
      <c r="AA83" s="33">
        <f>'Daily Biomass Loamy'!C82</f>
        <v>561.71612903225832</v>
      </c>
      <c r="AC83" s="34">
        <v>304</v>
      </c>
      <c r="AE83" s="37">
        <f>'Daily Biomass Mixed'!C82</f>
        <v>640.56774193548335</v>
      </c>
      <c r="AG83" s="38">
        <v>322</v>
      </c>
      <c r="AH83" s="38"/>
      <c r="AI83" s="41">
        <f>'Daily Biomass Mixed'!C82</f>
        <v>640.56774193548335</v>
      </c>
      <c r="AK83" s="43">
        <v>368</v>
      </c>
      <c r="AM83" s="48">
        <f>'Daily Biomass Mixed'!C82</f>
        <v>640.56774193548335</v>
      </c>
      <c r="AO83" s="62">
        <v>368</v>
      </c>
      <c r="AQ83" s="63">
        <f>'Daily Biomass Mixed'!C82</f>
        <v>640.56774193548335</v>
      </c>
    </row>
    <row r="84" spans="1:43" ht="15" x14ac:dyDescent="0.25">
      <c r="A84" s="7">
        <v>42220</v>
      </c>
      <c r="B84">
        <v>82</v>
      </c>
      <c r="C84" s="7">
        <f t="shared" si="1"/>
        <v>42586</v>
      </c>
      <c r="D84" s="5">
        <f>'Steer Intake'!F83</f>
        <v>5032.17</v>
      </c>
      <c r="E84" s="43">
        <v>319</v>
      </c>
      <c r="F84" s="47"/>
      <c r="G84" s="47">
        <f>'Daily Biomass Sandy'!C83</f>
        <v>841.35483870967607</v>
      </c>
      <c r="I84" s="13">
        <v>325</v>
      </c>
      <c r="J84" s="15"/>
      <c r="K84" s="15">
        <f>'Daily Biomass Sandy'!C83</f>
        <v>841.35483870967607</v>
      </c>
      <c r="M84" s="57">
        <v>325</v>
      </c>
      <c r="N84" s="58"/>
      <c r="O84" s="58">
        <f>'Daily Biomass Sandy'!C83</f>
        <v>841.35483870967607</v>
      </c>
      <c r="Q84" s="22">
        <v>304</v>
      </c>
      <c r="R84" s="22"/>
      <c r="S84" s="23">
        <f>'Daily Biomass Loamy'!C83</f>
        <v>564.15483870967773</v>
      </c>
      <c r="U84" s="28">
        <v>311</v>
      </c>
      <c r="V84" s="25"/>
      <c r="W84" s="28">
        <f>'Daily Biomass Loamy'!C83</f>
        <v>564.15483870967773</v>
      </c>
      <c r="Y84" s="30">
        <v>322</v>
      </c>
      <c r="Z84" s="30"/>
      <c r="AA84" s="33">
        <f>'Daily Biomass Loamy'!C83</f>
        <v>564.15483870967773</v>
      </c>
      <c r="AC84" s="34">
        <v>304</v>
      </c>
      <c r="AE84" s="37">
        <f>'Daily Biomass Mixed'!C83</f>
        <v>642.89032258064469</v>
      </c>
      <c r="AG84" s="38">
        <v>322</v>
      </c>
      <c r="AH84" s="38"/>
      <c r="AI84" s="41">
        <f>'Daily Biomass Mixed'!C83</f>
        <v>642.89032258064469</v>
      </c>
      <c r="AK84" s="43">
        <v>368</v>
      </c>
      <c r="AM84" s="48">
        <f>'Daily Biomass Mixed'!C83</f>
        <v>642.89032258064469</v>
      </c>
      <c r="AO84" s="62">
        <v>368</v>
      </c>
      <c r="AQ84" s="63">
        <f>'Daily Biomass Mixed'!C83</f>
        <v>642.89032258064469</v>
      </c>
    </row>
    <row r="85" spans="1:43" ht="15" x14ac:dyDescent="0.25">
      <c r="A85" s="7">
        <v>42221</v>
      </c>
      <c r="B85">
        <v>83</v>
      </c>
      <c r="C85" s="7">
        <f t="shared" si="1"/>
        <v>42587</v>
      </c>
      <c r="D85" s="5">
        <f>'Steer Intake'!F84</f>
        <v>5045.04</v>
      </c>
      <c r="E85" s="43">
        <v>319</v>
      </c>
      <c r="F85" s="47"/>
      <c r="G85" s="47">
        <f>'Daily Biomass Sandy'!C84</f>
        <v>843.79354838709548</v>
      </c>
      <c r="I85" s="13">
        <v>325</v>
      </c>
      <c r="J85" s="15"/>
      <c r="K85" s="15">
        <f>'Daily Biomass Sandy'!C84</f>
        <v>843.79354838709548</v>
      </c>
      <c r="M85" s="57">
        <v>325</v>
      </c>
      <c r="N85" s="58"/>
      <c r="O85" s="58">
        <f>'Daily Biomass Sandy'!C84</f>
        <v>843.79354838709548</v>
      </c>
      <c r="Q85" s="22">
        <v>304</v>
      </c>
      <c r="R85" s="22"/>
      <c r="S85" s="23">
        <f>'Daily Biomass Loamy'!C84</f>
        <v>566.59354838709714</v>
      </c>
      <c r="U85" s="28">
        <v>311</v>
      </c>
      <c r="V85" s="25"/>
      <c r="W85" s="28">
        <f>'Daily Biomass Loamy'!C84</f>
        <v>566.59354838709714</v>
      </c>
      <c r="Y85" s="30">
        <v>322</v>
      </c>
      <c r="Z85" s="30"/>
      <c r="AA85" s="33">
        <f>'Daily Biomass Loamy'!C84</f>
        <v>566.59354838709714</v>
      </c>
      <c r="AC85" s="34">
        <v>304</v>
      </c>
      <c r="AE85" s="37">
        <f>'Daily Biomass Mixed'!C84</f>
        <v>645.21290322580603</v>
      </c>
      <c r="AG85" s="38">
        <v>322</v>
      </c>
      <c r="AH85" s="38"/>
      <c r="AI85" s="41">
        <f>'Daily Biomass Mixed'!C84</f>
        <v>645.21290322580603</v>
      </c>
      <c r="AK85" s="43">
        <v>368</v>
      </c>
      <c r="AM85" s="48">
        <f>'Daily Biomass Mixed'!C84</f>
        <v>645.21290322580603</v>
      </c>
      <c r="AO85" s="62">
        <v>368</v>
      </c>
      <c r="AQ85" s="63">
        <f>'Daily Biomass Mixed'!C84</f>
        <v>645.21290322580603</v>
      </c>
    </row>
    <row r="86" spans="1:43" ht="15" x14ac:dyDescent="0.25">
      <c r="A86" s="7">
        <v>42222</v>
      </c>
      <c r="B86">
        <v>84</v>
      </c>
      <c r="C86" s="7">
        <f t="shared" si="1"/>
        <v>42588</v>
      </c>
      <c r="D86" s="5">
        <f>'Steer Intake'!F85</f>
        <v>5057.91</v>
      </c>
      <c r="E86" s="43">
        <v>319</v>
      </c>
      <c r="F86" s="47"/>
      <c r="G86" s="47">
        <f>'Daily Biomass Sandy'!C85</f>
        <v>846.23225806451489</v>
      </c>
      <c r="I86" s="13">
        <v>325</v>
      </c>
      <c r="J86" s="15"/>
      <c r="K86" s="15">
        <f>'Daily Biomass Sandy'!C85</f>
        <v>846.23225806451489</v>
      </c>
      <c r="M86" s="57">
        <v>325</v>
      </c>
      <c r="N86" s="58"/>
      <c r="O86" s="58">
        <f>'Daily Biomass Sandy'!C85</f>
        <v>846.23225806451489</v>
      </c>
      <c r="Q86" s="22">
        <v>304</v>
      </c>
      <c r="R86" s="22"/>
      <c r="S86" s="23">
        <f>'Daily Biomass Loamy'!C85</f>
        <v>569.03225806451655</v>
      </c>
      <c r="U86" s="28">
        <v>311</v>
      </c>
      <c r="V86" s="25"/>
      <c r="W86" s="28">
        <f>'Daily Biomass Loamy'!C85</f>
        <v>569.03225806451655</v>
      </c>
      <c r="Y86" s="30">
        <v>322</v>
      </c>
      <c r="Z86" s="30"/>
      <c r="AA86" s="33">
        <f>'Daily Biomass Loamy'!C85</f>
        <v>569.03225806451655</v>
      </c>
      <c r="AC86" s="34">
        <v>304</v>
      </c>
      <c r="AE86" s="37">
        <f>'Daily Biomass Mixed'!C85</f>
        <v>647.53548387096737</v>
      </c>
      <c r="AG86" s="38">
        <v>322</v>
      </c>
      <c r="AH86" s="38"/>
      <c r="AI86" s="41">
        <f>'Daily Biomass Mixed'!C85</f>
        <v>647.53548387096737</v>
      </c>
      <c r="AK86" s="43">
        <v>368</v>
      </c>
      <c r="AM86" s="48">
        <f>'Daily Biomass Mixed'!C85</f>
        <v>647.53548387096737</v>
      </c>
      <c r="AO86" s="62">
        <v>368</v>
      </c>
      <c r="AQ86" s="63">
        <f>'Daily Biomass Mixed'!C85</f>
        <v>647.53548387096737</v>
      </c>
    </row>
    <row r="87" spans="1:43" ht="15" x14ac:dyDescent="0.25">
      <c r="A87" s="7">
        <v>42223</v>
      </c>
      <c r="B87">
        <v>85</v>
      </c>
      <c r="C87" s="7">
        <f t="shared" si="1"/>
        <v>42589</v>
      </c>
      <c r="D87" s="5">
        <f>'Steer Intake'!F86</f>
        <v>5070.7800000000007</v>
      </c>
      <c r="E87" s="43">
        <v>319</v>
      </c>
      <c r="F87" s="47"/>
      <c r="G87" s="47">
        <f>'Daily Biomass Sandy'!C86</f>
        <v>848.67096774193431</v>
      </c>
      <c r="I87" s="13">
        <v>325</v>
      </c>
      <c r="J87" s="15"/>
      <c r="K87" s="15">
        <f>'Daily Biomass Sandy'!C86</f>
        <v>848.67096774193431</v>
      </c>
      <c r="M87" s="57">
        <v>325</v>
      </c>
      <c r="N87" s="58"/>
      <c r="O87" s="58">
        <f>'Daily Biomass Sandy'!C86</f>
        <v>848.67096774193431</v>
      </c>
      <c r="Q87" s="22">
        <v>304</v>
      </c>
      <c r="R87" s="22"/>
      <c r="S87" s="23">
        <f>'Daily Biomass Loamy'!C86</f>
        <v>571.47096774193597</v>
      </c>
      <c r="U87" s="28">
        <v>311</v>
      </c>
      <c r="V87" s="25"/>
      <c r="W87" s="28">
        <f>'Daily Biomass Loamy'!C86</f>
        <v>571.47096774193597</v>
      </c>
      <c r="Y87" s="30">
        <v>322</v>
      </c>
      <c r="Z87" s="30"/>
      <c r="AA87" s="33">
        <f>'Daily Biomass Loamy'!C86</f>
        <v>571.47096774193597</v>
      </c>
      <c r="AC87" s="34">
        <v>304</v>
      </c>
      <c r="AE87" s="37">
        <f>'Daily Biomass Mixed'!C86</f>
        <v>649.85806451612871</v>
      </c>
      <c r="AG87" s="38">
        <v>322</v>
      </c>
      <c r="AH87" s="38"/>
      <c r="AI87" s="41">
        <f>'Daily Biomass Mixed'!C86</f>
        <v>649.85806451612871</v>
      </c>
      <c r="AK87" s="43">
        <v>368</v>
      </c>
      <c r="AM87" s="48">
        <f>'Daily Biomass Mixed'!C86</f>
        <v>649.85806451612871</v>
      </c>
      <c r="AO87" s="62">
        <v>368</v>
      </c>
      <c r="AQ87" s="63">
        <f>'Daily Biomass Mixed'!C86</f>
        <v>649.85806451612871</v>
      </c>
    </row>
    <row r="88" spans="1:43" ht="15" x14ac:dyDescent="0.25">
      <c r="A88" s="7">
        <v>42224</v>
      </c>
      <c r="B88">
        <v>86</v>
      </c>
      <c r="C88" s="7">
        <f t="shared" si="1"/>
        <v>42590</v>
      </c>
      <c r="D88" s="5">
        <f>'Steer Intake'!F87</f>
        <v>5083.6500000000005</v>
      </c>
      <c r="E88" s="43">
        <v>319</v>
      </c>
      <c r="F88" s="47"/>
      <c r="G88" s="47">
        <f>'Daily Biomass Sandy'!C87</f>
        <v>851.10967741935372</v>
      </c>
      <c r="I88" s="13">
        <v>325</v>
      </c>
      <c r="J88" s="15"/>
      <c r="K88" s="15">
        <f>'Daily Biomass Sandy'!C87</f>
        <v>851.10967741935372</v>
      </c>
      <c r="M88" s="57">
        <v>325</v>
      </c>
      <c r="N88" s="58"/>
      <c r="O88" s="58">
        <f>'Daily Biomass Sandy'!C87</f>
        <v>851.10967741935372</v>
      </c>
      <c r="Q88" s="22">
        <v>304</v>
      </c>
      <c r="R88" s="22"/>
      <c r="S88" s="23">
        <f>'Daily Biomass Loamy'!C87</f>
        <v>573.90967741935538</v>
      </c>
      <c r="U88" s="28">
        <v>311</v>
      </c>
      <c r="V88" s="25"/>
      <c r="W88" s="28">
        <f>'Daily Biomass Loamy'!C87</f>
        <v>573.90967741935538</v>
      </c>
      <c r="Y88" s="30">
        <v>322</v>
      </c>
      <c r="Z88" s="30"/>
      <c r="AA88" s="33">
        <f>'Daily Biomass Loamy'!C87</f>
        <v>573.90967741935538</v>
      </c>
      <c r="AC88" s="34">
        <v>304</v>
      </c>
      <c r="AE88" s="37">
        <f>'Daily Biomass Mixed'!C87</f>
        <v>652.18064516129004</v>
      </c>
      <c r="AG88" s="38">
        <v>322</v>
      </c>
      <c r="AH88" s="38"/>
      <c r="AI88" s="41">
        <f>'Daily Biomass Mixed'!C87</f>
        <v>652.18064516129004</v>
      </c>
      <c r="AK88" s="43">
        <v>368</v>
      </c>
      <c r="AM88" s="48">
        <f>'Daily Biomass Mixed'!C87</f>
        <v>652.18064516129004</v>
      </c>
      <c r="AO88" s="62">
        <v>368</v>
      </c>
      <c r="AQ88" s="63">
        <f>'Daily Biomass Mixed'!C87</f>
        <v>652.18064516129004</v>
      </c>
    </row>
    <row r="89" spans="1:43" ht="15" x14ac:dyDescent="0.25">
      <c r="A89" s="7">
        <v>42225</v>
      </c>
      <c r="B89">
        <v>87</v>
      </c>
      <c r="C89" s="7">
        <f t="shared" si="1"/>
        <v>42591</v>
      </c>
      <c r="D89" s="5">
        <f>'Steer Intake'!F88</f>
        <v>5096.5200000000004</v>
      </c>
      <c r="E89" s="43">
        <v>319</v>
      </c>
      <c r="F89" s="47"/>
      <c r="G89" s="47">
        <f>'Daily Biomass Sandy'!C88</f>
        <v>853.54838709677313</v>
      </c>
      <c r="I89" s="13">
        <v>325</v>
      </c>
      <c r="J89" s="15"/>
      <c r="K89" s="15">
        <f>'Daily Biomass Sandy'!C88</f>
        <v>853.54838709677313</v>
      </c>
      <c r="M89" s="57">
        <v>325</v>
      </c>
      <c r="N89" s="58"/>
      <c r="O89" s="58">
        <f>'Daily Biomass Sandy'!C88</f>
        <v>853.54838709677313</v>
      </c>
      <c r="Q89" s="22">
        <v>304</v>
      </c>
      <c r="R89" s="22"/>
      <c r="S89" s="23">
        <f>'Daily Biomass Loamy'!C88</f>
        <v>576.34838709677479</v>
      </c>
      <c r="U89" s="28">
        <v>311</v>
      </c>
      <c r="V89" s="25"/>
      <c r="W89" s="28">
        <f>'Daily Biomass Loamy'!C88</f>
        <v>576.34838709677479</v>
      </c>
      <c r="Y89" s="30">
        <v>322</v>
      </c>
      <c r="Z89" s="30"/>
      <c r="AA89" s="33">
        <f>'Daily Biomass Loamy'!C88</f>
        <v>576.34838709677479</v>
      </c>
      <c r="AC89" s="34">
        <v>304</v>
      </c>
      <c r="AE89" s="37">
        <f>'Daily Biomass Mixed'!C88</f>
        <v>654.50322580645138</v>
      </c>
      <c r="AG89" s="38">
        <v>322</v>
      </c>
      <c r="AH89" s="38"/>
      <c r="AI89" s="41">
        <f>'Daily Biomass Mixed'!C88</f>
        <v>654.50322580645138</v>
      </c>
      <c r="AK89" s="43">
        <v>368</v>
      </c>
      <c r="AM89" s="48">
        <f>'Daily Biomass Mixed'!C88</f>
        <v>654.50322580645138</v>
      </c>
      <c r="AO89" s="62">
        <v>368</v>
      </c>
      <c r="AQ89" s="63">
        <f>'Daily Biomass Mixed'!C88</f>
        <v>654.50322580645138</v>
      </c>
    </row>
    <row r="90" spans="1:43" ht="15" x14ac:dyDescent="0.25">
      <c r="A90" s="7">
        <v>42226</v>
      </c>
      <c r="B90">
        <v>88</v>
      </c>
      <c r="C90" s="7">
        <f t="shared" si="1"/>
        <v>42592</v>
      </c>
      <c r="D90" s="5">
        <f>'Steer Intake'!F89</f>
        <v>5109.3900000000003</v>
      </c>
      <c r="E90" s="43">
        <v>319</v>
      </c>
      <c r="F90" s="47"/>
      <c r="G90" s="47">
        <f>'Daily Biomass Sandy'!C89</f>
        <v>855.98709677419254</v>
      </c>
      <c r="I90" s="13">
        <v>325</v>
      </c>
      <c r="J90" s="15"/>
      <c r="K90" s="15">
        <f>'Daily Biomass Sandy'!C89</f>
        <v>855.98709677419254</v>
      </c>
      <c r="M90" s="57">
        <v>325</v>
      </c>
      <c r="N90" s="58"/>
      <c r="O90" s="58">
        <f>'Daily Biomass Sandy'!C89</f>
        <v>855.98709677419254</v>
      </c>
      <c r="Q90" s="22">
        <v>304</v>
      </c>
      <c r="R90" s="22"/>
      <c r="S90" s="23">
        <f>'Daily Biomass Loamy'!C89</f>
        <v>578.7870967741942</v>
      </c>
      <c r="U90" s="28">
        <v>311</v>
      </c>
      <c r="V90" s="25"/>
      <c r="W90" s="28">
        <f>'Daily Biomass Loamy'!C89</f>
        <v>578.7870967741942</v>
      </c>
      <c r="Y90" s="30">
        <v>322</v>
      </c>
      <c r="Z90" s="30"/>
      <c r="AA90" s="33">
        <f>'Daily Biomass Loamy'!C89</f>
        <v>578.7870967741942</v>
      </c>
      <c r="AC90" s="34">
        <v>304</v>
      </c>
      <c r="AE90" s="37">
        <f>'Daily Biomass Mixed'!C89</f>
        <v>656.82580645161272</v>
      </c>
      <c r="AG90" s="38">
        <v>322</v>
      </c>
      <c r="AH90" s="38"/>
      <c r="AI90" s="41">
        <f>'Daily Biomass Mixed'!C89</f>
        <v>656.82580645161272</v>
      </c>
      <c r="AK90" s="43">
        <v>368</v>
      </c>
      <c r="AM90" s="48">
        <f>'Daily Biomass Mixed'!C89</f>
        <v>656.82580645161272</v>
      </c>
      <c r="AO90" s="62">
        <v>368</v>
      </c>
      <c r="AQ90" s="63">
        <f>'Daily Biomass Mixed'!C89</f>
        <v>656.82580645161272</v>
      </c>
    </row>
    <row r="91" spans="1:43" ht="15" x14ac:dyDescent="0.25">
      <c r="A91" s="7">
        <v>42227</v>
      </c>
      <c r="B91">
        <v>89</v>
      </c>
      <c r="C91" s="7">
        <f t="shared" si="1"/>
        <v>42593</v>
      </c>
      <c r="D91" s="5">
        <f>'Steer Intake'!F90</f>
        <v>5122.26</v>
      </c>
      <c r="E91" s="43">
        <v>319</v>
      </c>
      <c r="F91" s="47"/>
      <c r="G91" s="47">
        <f>'Daily Biomass Sandy'!C90</f>
        <v>858.42580645161195</v>
      </c>
      <c r="I91" s="13">
        <v>325</v>
      </c>
      <c r="J91" s="15"/>
      <c r="K91" s="15">
        <f>'Daily Biomass Sandy'!C90</f>
        <v>858.42580645161195</v>
      </c>
      <c r="M91" s="57">
        <v>325</v>
      </c>
      <c r="N91" s="58"/>
      <c r="O91" s="58">
        <f>'Daily Biomass Sandy'!C90</f>
        <v>858.42580645161195</v>
      </c>
      <c r="Q91" s="22">
        <v>304</v>
      </c>
      <c r="R91" s="22"/>
      <c r="S91" s="23">
        <f>'Daily Biomass Loamy'!C90</f>
        <v>581.22580645161361</v>
      </c>
      <c r="U91" s="28">
        <v>311</v>
      </c>
      <c r="V91" s="25"/>
      <c r="W91" s="28">
        <f>'Daily Biomass Loamy'!C90</f>
        <v>581.22580645161361</v>
      </c>
      <c r="Y91" s="30">
        <v>322</v>
      </c>
      <c r="Z91" s="30"/>
      <c r="AA91" s="33">
        <f>'Daily Biomass Loamy'!C90</f>
        <v>581.22580645161361</v>
      </c>
      <c r="AC91" s="34">
        <v>304</v>
      </c>
      <c r="AE91" s="37">
        <f>'Daily Biomass Mixed'!C90</f>
        <v>659.14838709677406</v>
      </c>
      <c r="AG91" s="38">
        <v>322</v>
      </c>
      <c r="AH91" s="38"/>
      <c r="AI91" s="41">
        <f>'Daily Biomass Mixed'!C90</f>
        <v>659.14838709677406</v>
      </c>
      <c r="AK91" s="43">
        <v>368</v>
      </c>
      <c r="AM91" s="48">
        <f>'Daily Biomass Mixed'!C90</f>
        <v>659.14838709677406</v>
      </c>
      <c r="AO91" s="62">
        <v>368</v>
      </c>
      <c r="AQ91" s="63">
        <f>'Daily Biomass Mixed'!C90</f>
        <v>659.14838709677406</v>
      </c>
    </row>
    <row r="92" spans="1:43" ht="15" x14ac:dyDescent="0.25">
      <c r="A92" s="7">
        <v>42228</v>
      </c>
      <c r="B92">
        <v>90</v>
      </c>
      <c r="C92" s="7">
        <f t="shared" si="1"/>
        <v>42594</v>
      </c>
      <c r="D92" s="5">
        <f>'Steer Intake'!F91</f>
        <v>5135.13</v>
      </c>
      <c r="E92" s="43">
        <v>319</v>
      </c>
      <c r="F92" s="47"/>
      <c r="G92" s="47">
        <f>'Daily Biomass Sandy'!C91</f>
        <v>860.86451612903136</v>
      </c>
      <c r="I92" s="13">
        <v>325</v>
      </c>
      <c r="J92" s="15"/>
      <c r="K92" s="15">
        <f>'Daily Biomass Sandy'!C91</f>
        <v>860.86451612903136</v>
      </c>
      <c r="M92" s="57">
        <v>325</v>
      </c>
      <c r="N92" s="58"/>
      <c r="O92" s="58">
        <f>'Daily Biomass Sandy'!C91</f>
        <v>860.86451612903136</v>
      </c>
      <c r="Q92" s="22">
        <v>304</v>
      </c>
      <c r="R92" s="22"/>
      <c r="S92" s="23">
        <f>'Daily Biomass Loamy'!C91</f>
        <v>583.66451612903302</v>
      </c>
      <c r="U92" s="28">
        <v>311</v>
      </c>
      <c r="V92" s="25"/>
      <c r="W92" s="28">
        <f>'Daily Biomass Loamy'!C91</f>
        <v>583.66451612903302</v>
      </c>
      <c r="Y92" s="30">
        <v>322</v>
      </c>
      <c r="Z92" s="30"/>
      <c r="AA92" s="33">
        <f>'Daily Biomass Loamy'!C91</f>
        <v>583.66451612903302</v>
      </c>
      <c r="AC92" s="34">
        <v>304</v>
      </c>
      <c r="AE92" s="37">
        <f>'Daily Biomass Mixed'!C91</f>
        <v>661.4709677419354</v>
      </c>
      <c r="AG92" s="38">
        <v>322</v>
      </c>
      <c r="AH92" s="38"/>
      <c r="AI92" s="41">
        <f>'Daily Biomass Mixed'!C91</f>
        <v>661.4709677419354</v>
      </c>
      <c r="AK92" s="43">
        <v>368</v>
      </c>
      <c r="AM92" s="48">
        <f>'Daily Biomass Mixed'!C91</f>
        <v>661.4709677419354</v>
      </c>
      <c r="AO92" s="62">
        <v>368</v>
      </c>
      <c r="AQ92" s="63">
        <f>'Daily Biomass Mixed'!C91</f>
        <v>661.4709677419354</v>
      </c>
    </row>
    <row r="93" spans="1:43" ht="15" x14ac:dyDescent="0.25">
      <c r="A93" s="7">
        <v>42229</v>
      </c>
      <c r="B93">
        <v>91</v>
      </c>
      <c r="C93" s="7">
        <f t="shared" si="1"/>
        <v>42595</v>
      </c>
      <c r="D93" s="5">
        <f>'Steer Intake'!F92</f>
        <v>5148</v>
      </c>
      <c r="E93" s="43">
        <v>319</v>
      </c>
      <c r="F93" s="47"/>
      <c r="G93" s="47">
        <f>'Daily Biomass Sandy'!C92</f>
        <v>863.30322580645077</v>
      </c>
      <c r="I93" s="13">
        <v>325</v>
      </c>
      <c r="J93" s="15"/>
      <c r="K93" s="15">
        <f>'Daily Biomass Sandy'!C92</f>
        <v>863.30322580645077</v>
      </c>
      <c r="M93" s="57">
        <v>325</v>
      </c>
      <c r="N93" s="58"/>
      <c r="O93" s="58">
        <f>'Daily Biomass Sandy'!C92</f>
        <v>863.30322580645077</v>
      </c>
      <c r="Q93" s="22">
        <v>304</v>
      </c>
      <c r="R93" s="22"/>
      <c r="S93" s="23">
        <f>'Daily Biomass Loamy'!C92</f>
        <v>586.10322580645243</v>
      </c>
      <c r="U93" s="28">
        <v>311</v>
      </c>
      <c r="V93" s="25"/>
      <c r="W93" s="28">
        <f>'Daily Biomass Loamy'!C92</f>
        <v>586.10322580645243</v>
      </c>
      <c r="Y93" s="30">
        <v>322</v>
      </c>
      <c r="Z93" s="30"/>
      <c r="AA93" s="33">
        <f>'Daily Biomass Loamy'!C92</f>
        <v>586.10322580645243</v>
      </c>
      <c r="AC93" s="34">
        <v>304</v>
      </c>
      <c r="AE93" s="37">
        <f>'Daily Biomass Mixed'!C92</f>
        <v>663.79354838709673</v>
      </c>
      <c r="AG93" s="38">
        <v>322</v>
      </c>
      <c r="AH93" s="38"/>
      <c r="AI93" s="41">
        <f>'Daily Biomass Mixed'!C92</f>
        <v>663.79354838709673</v>
      </c>
      <c r="AK93" s="43">
        <v>368</v>
      </c>
      <c r="AM93" s="48">
        <f>'Daily Biomass Mixed'!C92</f>
        <v>663.79354838709673</v>
      </c>
      <c r="AO93" s="62">
        <v>368</v>
      </c>
      <c r="AQ93" s="63">
        <f>'Daily Biomass Mixed'!C92</f>
        <v>663.79354838709673</v>
      </c>
    </row>
    <row r="94" spans="1:43" ht="15" x14ac:dyDescent="0.25">
      <c r="A94" s="7">
        <v>42230</v>
      </c>
      <c r="B94">
        <v>92</v>
      </c>
      <c r="C94" s="7">
        <f t="shared" si="1"/>
        <v>42596</v>
      </c>
      <c r="D94" s="5">
        <f>'Steer Intake'!F93</f>
        <v>5160.87</v>
      </c>
      <c r="E94" s="43">
        <v>319</v>
      </c>
      <c r="F94" s="47"/>
      <c r="G94" s="47">
        <f>'Daily Biomass Sandy'!C93</f>
        <v>865.74193548387018</v>
      </c>
      <c r="I94" s="13">
        <v>325</v>
      </c>
      <c r="J94" s="15"/>
      <c r="K94" s="15">
        <f>'Daily Biomass Sandy'!C93</f>
        <v>865.74193548387018</v>
      </c>
      <c r="M94" s="57">
        <v>325</v>
      </c>
      <c r="N94" s="58"/>
      <c r="O94" s="58">
        <f>'Daily Biomass Sandy'!C93</f>
        <v>865.74193548387018</v>
      </c>
      <c r="Q94" s="22">
        <v>304</v>
      </c>
      <c r="R94" s="22"/>
      <c r="S94" s="23">
        <f>'Daily Biomass Loamy'!C93</f>
        <v>588.54193548387184</v>
      </c>
      <c r="U94" s="28">
        <v>311</v>
      </c>
      <c r="V94" s="25"/>
      <c r="W94" s="28">
        <f>'Daily Biomass Loamy'!C93</f>
        <v>588.54193548387184</v>
      </c>
      <c r="Y94" s="30">
        <v>322</v>
      </c>
      <c r="Z94" s="30"/>
      <c r="AA94" s="33">
        <f>'Daily Biomass Loamy'!C93</f>
        <v>588.54193548387184</v>
      </c>
      <c r="AC94" s="34">
        <v>304</v>
      </c>
      <c r="AE94" s="37">
        <f>'Daily Biomass Mixed'!C93</f>
        <v>666.11612903225807</v>
      </c>
      <c r="AG94" s="38">
        <v>322</v>
      </c>
      <c r="AH94" s="38"/>
      <c r="AI94" s="41">
        <f>'Daily Biomass Mixed'!C93</f>
        <v>666.11612903225807</v>
      </c>
      <c r="AK94" s="43">
        <v>368</v>
      </c>
      <c r="AM94" s="48">
        <f>'Daily Biomass Mixed'!C93</f>
        <v>666.11612903225807</v>
      </c>
      <c r="AO94" s="62">
        <v>368</v>
      </c>
      <c r="AQ94" s="63">
        <f>'Daily Biomass Mixed'!C93</f>
        <v>666.11612903225807</v>
      </c>
    </row>
    <row r="95" spans="1:43" ht="15" x14ac:dyDescent="0.25">
      <c r="A95" s="7">
        <v>42231</v>
      </c>
      <c r="B95">
        <v>93</v>
      </c>
      <c r="C95" s="7">
        <f t="shared" si="1"/>
        <v>42597</v>
      </c>
      <c r="D95" s="5">
        <f>'Steer Intake'!F94</f>
        <v>5173.74</v>
      </c>
      <c r="E95" s="43">
        <v>319</v>
      </c>
      <c r="F95" s="47"/>
      <c r="G95" s="47">
        <f>'Daily Biomass Sandy'!C94</f>
        <v>868.18064516128959</v>
      </c>
      <c r="I95" s="13">
        <v>325</v>
      </c>
      <c r="J95" s="15"/>
      <c r="K95" s="15">
        <f>'Daily Biomass Sandy'!C94</f>
        <v>868.18064516128959</v>
      </c>
      <c r="M95" s="57">
        <v>325</v>
      </c>
      <c r="N95" s="58"/>
      <c r="O95" s="58">
        <f>'Daily Biomass Sandy'!C94</f>
        <v>868.18064516128959</v>
      </c>
      <c r="Q95" s="22">
        <v>304</v>
      </c>
      <c r="R95" s="22"/>
      <c r="S95" s="23">
        <f>'Daily Biomass Loamy'!C94</f>
        <v>590.98064516129125</v>
      </c>
      <c r="U95" s="28">
        <v>311</v>
      </c>
      <c r="V95" s="25"/>
      <c r="W95" s="28">
        <f>'Daily Biomass Loamy'!C94</f>
        <v>590.98064516129125</v>
      </c>
      <c r="Y95" s="30">
        <v>322</v>
      </c>
      <c r="Z95" s="30"/>
      <c r="AA95" s="33">
        <f>'Daily Biomass Loamy'!C94</f>
        <v>590.98064516129125</v>
      </c>
      <c r="AC95" s="34">
        <v>304</v>
      </c>
      <c r="AE95" s="37">
        <f>'Daily Biomass Mixed'!C94</f>
        <v>668.43870967741941</v>
      </c>
      <c r="AG95" s="38">
        <v>322</v>
      </c>
      <c r="AH95" s="38"/>
      <c r="AI95" s="41">
        <f>'Daily Biomass Mixed'!C94</f>
        <v>668.43870967741941</v>
      </c>
      <c r="AK95" s="43">
        <v>368</v>
      </c>
      <c r="AM95" s="48">
        <f>'Daily Biomass Mixed'!C94</f>
        <v>668.43870967741941</v>
      </c>
      <c r="AO95" s="62">
        <v>368</v>
      </c>
      <c r="AQ95" s="63">
        <f>'Daily Biomass Mixed'!C94</f>
        <v>668.43870967741941</v>
      </c>
    </row>
    <row r="96" spans="1:43" ht="15" x14ac:dyDescent="0.25">
      <c r="A96" s="7">
        <v>42232</v>
      </c>
      <c r="B96">
        <v>94</v>
      </c>
      <c r="C96" s="7">
        <f t="shared" si="1"/>
        <v>42598</v>
      </c>
      <c r="D96" s="5">
        <f>'Steer Intake'!F95</f>
        <v>5186.6099999999997</v>
      </c>
      <c r="E96" s="43">
        <v>319</v>
      </c>
      <c r="F96" s="47"/>
      <c r="G96" s="47">
        <f>'Daily Biomass Sandy'!C95</f>
        <v>870.619354838709</v>
      </c>
      <c r="I96" s="13">
        <v>325</v>
      </c>
      <c r="J96" s="15"/>
      <c r="K96" s="15">
        <f>'Daily Biomass Sandy'!C95</f>
        <v>870.619354838709</v>
      </c>
      <c r="M96" s="57">
        <v>325</v>
      </c>
      <c r="N96" s="58"/>
      <c r="O96" s="58">
        <f>'Daily Biomass Sandy'!C95</f>
        <v>870.619354838709</v>
      </c>
      <c r="Q96" s="22">
        <v>304</v>
      </c>
      <c r="R96" s="22"/>
      <c r="S96" s="23">
        <f>'Daily Biomass Loamy'!C95</f>
        <v>593.41935483871066</v>
      </c>
      <c r="U96" s="28">
        <v>311</v>
      </c>
      <c r="V96" s="25"/>
      <c r="W96" s="28">
        <f>'Daily Biomass Loamy'!C95</f>
        <v>593.41935483871066</v>
      </c>
      <c r="Y96" s="30">
        <v>322</v>
      </c>
      <c r="Z96" s="30"/>
      <c r="AA96" s="33">
        <f>'Daily Biomass Loamy'!C95</f>
        <v>593.41935483871066</v>
      </c>
      <c r="AC96" s="34">
        <v>304</v>
      </c>
      <c r="AE96" s="37">
        <f>'Daily Biomass Mixed'!C95</f>
        <v>670.76129032258075</v>
      </c>
      <c r="AG96" s="38">
        <v>322</v>
      </c>
      <c r="AH96" s="38"/>
      <c r="AI96" s="41">
        <f>'Daily Biomass Mixed'!C95</f>
        <v>670.76129032258075</v>
      </c>
      <c r="AK96" s="43">
        <v>368</v>
      </c>
      <c r="AM96" s="48">
        <f>'Daily Biomass Mixed'!C95</f>
        <v>670.76129032258075</v>
      </c>
      <c r="AO96" s="62">
        <v>368</v>
      </c>
      <c r="AQ96" s="63">
        <f>'Daily Biomass Mixed'!C95</f>
        <v>670.76129032258075</v>
      </c>
    </row>
    <row r="97" spans="1:43" ht="15" x14ac:dyDescent="0.25">
      <c r="A97" s="7">
        <v>42233</v>
      </c>
      <c r="B97">
        <v>95</v>
      </c>
      <c r="C97" s="7">
        <f t="shared" si="1"/>
        <v>42599</v>
      </c>
      <c r="D97" s="5">
        <f>'Steer Intake'!F96</f>
        <v>5199.4799999999996</v>
      </c>
      <c r="E97" s="43">
        <v>319</v>
      </c>
      <c r="F97" s="47"/>
      <c r="G97" s="47">
        <f>'Daily Biomass Sandy'!C96</f>
        <v>873.05806451612841</v>
      </c>
      <c r="I97" s="13">
        <v>325</v>
      </c>
      <c r="J97" s="15"/>
      <c r="K97" s="15">
        <f>'Daily Biomass Sandy'!C96</f>
        <v>873.05806451612841</v>
      </c>
      <c r="M97" s="57">
        <v>325</v>
      </c>
      <c r="N97" s="58"/>
      <c r="O97" s="58">
        <f>'Daily Biomass Sandy'!C96</f>
        <v>873.05806451612841</v>
      </c>
      <c r="Q97" s="22">
        <v>304</v>
      </c>
      <c r="R97" s="22"/>
      <c r="S97" s="23">
        <f>'Daily Biomass Loamy'!C96</f>
        <v>595.85806451613007</v>
      </c>
      <c r="U97" s="28">
        <v>311</v>
      </c>
      <c r="V97" s="25"/>
      <c r="W97" s="28">
        <f>'Daily Biomass Loamy'!C96</f>
        <v>595.85806451613007</v>
      </c>
      <c r="Y97" s="30">
        <v>322</v>
      </c>
      <c r="Z97" s="30"/>
      <c r="AA97" s="33">
        <f>'Daily Biomass Loamy'!C96</f>
        <v>595.85806451613007</v>
      </c>
      <c r="AC97" s="34">
        <v>304</v>
      </c>
      <c r="AE97" s="37">
        <f>'Daily Biomass Mixed'!C96</f>
        <v>673.08387096774209</v>
      </c>
      <c r="AG97" s="38">
        <v>322</v>
      </c>
      <c r="AH97" s="38"/>
      <c r="AI97" s="41">
        <f>'Daily Biomass Mixed'!C96</f>
        <v>673.08387096774209</v>
      </c>
      <c r="AK97" s="43">
        <v>368</v>
      </c>
      <c r="AM97" s="48">
        <f>'Daily Biomass Mixed'!C96</f>
        <v>673.08387096774209</v>
      </c>
      <c r="AO97" s="62">
        <v>368</v>
      </c>
      <c r="AQ97" s="63">
        <f>'Daily Biomass Mixed'!C96</f>
        <v>673.08387096774209</v>
      </c>
    </row>
    <row r="98" spans="1:43" ht="15" x14ac:dyDescent="0.25">
      <c r="A98" s="7">
        <v>42234</v>
      </c>
      <c r="B98">
        <v>96</v>
      </c>
      <c r="C98" s="7">
        <f t="shared" si="1"/>
        <v>42600</v>
      </c>
      <c r="D98" s="5">
        <f>'Steer Intake'!F97</f>
        <v>5212.3499999999995</v>
      </c>
      <c r="E98" s="43">
        <v>319</v>
      </c>
      <c r="F98" s="47"/>
      <c r="G98" s="47">
        <f>'Daily Biomass Sandy'!C97</f>
        <v>875.49677419354782</v>
      </c>
      <c r="I98" s="13">
        <v>325</v>
      </c>
      <c r="J98" s="15"/>
      <c r="K98" s="15">
        <f>'Daily Biomass Sandy'!C97</f>
        <v>875.49677419354782</v>
      </c>
      <c r="M98" s="57">
        <v>325</v>
      </c>
      <c r="N98" s="58"/>
      <c r="O98" s="58">
        <f>'Daily Biomass Sandy'!C97</f>
        <v>875.49677419354782</v>
      </c>
      <c r="Q98" s="22">
        <v>304</v>
      </c>
      <c r="R98" s="22"/>
      <c r="S98" s="23">
        <f>'Daily Biomass Loamy'!C97</f>
        <v>598.29677419354948</v>
      </c>
      <c r="U98" s="28">
        <v>311</v>
      </c>
      <c r="V98" s="25"/>
      <c r="W98" s="28">
        <f>'Daily Biomass Loamy'!C97</f>
        <v>598.29677419354948</v>
      </c>
      <c r="Y98" s="30">
        <v>322</v>
      </c>
      <c r="Z98" s="30"/>
      <c r="AA98" s="33">
        <f>'Daily Biomass Loamy'!C97</f>
        <v>598.29677419354948</v>
      </c>
      <c r="AC98" s="34">
        <v>304</v>
      </c>
      <c r="AE98" s="37">
        <f>'Daily Biomass Mixed'!C97</f>
        <v>675.40645161290342</v>
      </c>
      <c r="AG98" s="38">
        <v>322</v>
      </c>
      <c r="AH98" s="38"/>
      <c r="AI98" s="41">
        <f>'Daily Biomass Mixed'!C97</f>
        <v>675.40645161290342</v>
      </c>
      <c r="AK98" s="43">
        <v>368</v>
      </c>
      <c r="AM98" s="48">
        <f>'Daily Biomass Mixed'!C97</f>
        <v>675.40645161290342</v>
      </c>
      <c r="AO98" s="62">
        <v>368</v>
      </c>
      <c r="AQ98" s="63">
        <f>'Daily Biomass Mixed'!C97</f>
        <v>675.40645161290342</v>
      </c>
    </row>
    <row r="99" spans="1:43" ht="15" x14ac:dyDescent="0.25">
      <c r="A99" s="7">
        <v>42235</v>
      </c>
      <c r="B99">
        <v>97</v>
      </c>
      <c r="C99" s="7">
        <f t="shared" si="1"/>
        <v>42601</v>
      </c>
      <c r="D99" s="5">
        <f>'Steer Intake'!F98</f>
        <v>5225.22</v>
      </c>
      <c r="E99" s="43">
        <v>319</v>
      </c>
      <c r="F99" s="47"/>
      <c r="G99" s="47">
        <f>'Daily Biomass Sandy'!C98</f>
        <v>877.93548387096723</v>
      </c>
      <c r="I99" s="13">
        <v>325</v>
      </c>
      <c r="J99" s="15"/>
      <c r="K99" s="15">
        <f>'Daily Biomass Sandy'!C98</f>
        <v>877.93548387096723</v>
      </c>
      <c r="M99" s="57">
        <v>325</v>
      </c>
      <c r="N99" s="58"/>
      <c r="O99" s="58">
        <f>'Daily Biomass Sandy'!C98</f>
        <v>877.93548387096723</v>
      </c>
      <c r="Q99" s="22">
        <v>304</v>
      </c>
      <c r="R99" s="22"/>
      <c r="S99" s="23">
        <f>'Daily Biomass Loamy'!C98</f>
        <v>600.73548387096889</v>
      </c>
      <c r="U99" s="28">
        <v>311</v>
      </c>
      <c r="V99" s="25"/>
      <c r="W99" s="28">
        <f>'Daily Biomass Loamy'!C98</f>
        <v>600.73548387096889</v>
      </c>
      <c r="Y99" s="30">
        <v>322</v>
      </c>
      <c r="Z99" s="30"/>
      <c r="AA99" s="33">
        <f>'Daily Biomass Loamy'!C98</f>
        <v>600.73548387096889</v>
      </c>
      <c r="AC99" s="34">
        <v>304</v>
      </c>
      <c r="AE99" s="37">
        <f>'Daily Biomass Mixed'!C98</f>
        <v>677.72903225806476</v>
      </c>
      <c r="AG99" s="38">
        <v>322</v>
      </c>
      <c r="AH99" s="38"/>
      <c r="AI99" s="41">
        <f>'Daily Biomass Mixed'!C98</f>
        <v>677.72903225806476</v>
      </c>
      <c r="AK99" s="43">
        <v>368</v>
      </c>
      <c r="AM99" s="48">
        <f>'Daily Biomass Mixed'!C98</f>
        <v>677.72903225806476</v>
      </c>
      <c r="AO99" s="62">
        <v>368</v>
      </c>
      <c r="AQ99" s="63">
        <f>'Daily Biomass Mixed'!C98</f>
        <v>677.72903225806476</v>
      </c>
    </row>
    <row r="100" spans="1:43" ht="15" x14ac:dyDescent="0.25">
      <c r="A100" s="7">
        <v>42236</v>
      </c>
      <c r="B100">
        <v>98</v>
      </c>
      <c r="C100" s="7">
        <f t="shared" si="1"/>
        <v>42602</v>
      </c>
      <c r="D100" s="5">
        <f>'Steer Intake'!F99</f>
        <v>5238.09</v>
      </c>
      <c r="E100" s="43">
        <v>319</v>
      </c>
      <c r="F100" s="47"/>
      <c r="G100" s="47">
        <f>'Daily Biomass Sandy'!C99</f>
        <v>880.37419354838664</v>
      </c>
      <c r="I100" s="13">
        <v>325</v>
      </c>
      <c r="J100" s="15"/>
      <c r="K100" s="15">
        <f>'Daily Biomass Sandy'!C99</f>
        <v>880.37419354838664</v>
      </c>
      <c r="M100" s="57">
        <v>325</v>
      </c>
      <c r="N100" s="58"/>
      <c r="O100" s="58">
        <f>'Daily Biomass Sandy'!C99</f>
        <v>880.37419354838664</v>
      </c>
      <c r="Q100" s="22">
        <v>304</v>
      </c>
      <c r="R100" s="22"/>
      <c r="S100" s="23">
        <f>'Daily Biomass Loamy'!C99</f>
        <v>603.1741935483883</v>
      </c>
      <c r="U100" s="28">
        <v>311</v>
      </c>
      <c r="V100" s="25"/>
      <c r="W100" s="28">
        <f>'Daily Biomass Loamy'!C99</f>
        <v>603.1741935483883</v>
      </c>
      <c r="Y100" s="30">
        <v>322</v>
      </c>
      <c r="Z100" s="30"/>
      <c r="AA100" s="33">
        <f>'Daily Biomass Loamy'!C99</f>
        <v>603.1741935483883</v>
      </c>
      <c r="AC100" s="34">
        <v>304</v>
      </c>
      <c r="AE100" s="37">
        <f>'Daily Biomass Mixed'!C99</f>
        <v>680.0516129032261</v>
      </c>
      <c r="AG100" s="38">
        <v>322</v>
      </c>
      <c r="AH100" s="38"/>
      <c r="AI100" s="41">
        <f>'Daily Biomass Mixed'!C99</f>
        <v>680.0516129032261</v>
      </c>
      <c r="AK100" s="43">
        <v>368</v>
      </c>
      <c r="AM100" s="48">
        <f>'Daily Biomass Mixed'!C99</f>
        <v>680.0516129032261</v>
      </c>
      <c r="AO100" s="62">
        <v>368</v>
      </c>
      <c r="AQ100" s="63">
        <f>'Daily Biomass Mixed'!C99</f>
        <v>680.0516129032261</v>
      </c>
    </row>
    <row r="101" spans="1:43" ht="15" x14ac:dyDescent="0.25">
      <c r="A101" s="7">
        <v>42237</v>
      </c>
      <c r="B101">
        <v>99</v>
      </c>
      <c r="C101" s="7">
        <f t="shared" si="1"/>
        <v>42603</v>
      </c>
      <c r="D101" s="5">
        <f>'Steer Intake'!F100</f>
        <v>5250.96</v>
      </c>
      <c r="E101" s="43">
        <v>319</v>
      </c>
      <c r="F101" s="47"/>
      <c r="G101" s="47">
        <f>'Daily Biomass Sandy'!C100</f>
        <v>882.81290322580605</v>
      </c>
      <c r="I101" s="13">
        <v>325</v>
      </c>
      <c r="J101" s="15"/>
      <c r="K101" s="15">
        <f>'Daily Biomass Sandy'!C100</f>
        <v>882.81290322580605</v>
      </c>
      <c r="M101" s="57">
        <v>325</v>
      </c>
      <c r="N101" s="58"/>
      <c r="O101" s="58">
        <f>'Daily Biomass Sandy'!C100</f>
        <v>882.81290322580605</v>
      </c>
      <c r="Q101" s="22">
        <v>304</v>
      </c>
      <c r="R101" s="22"/>
      <c r="S101" s="23">
        <f>'Daily Biomass Loamy'!C100</f>
        <v>605.61290322580771</v>
      </c>
      <c r="U101" s="28">
        <v>311</v>
      </c>
      <c r="V101" s="25"/>
      <c r="W101" s="28">
        <f>'Daily Biomass Loamy'!C100</f>
        <v>605.61290322580771</v>
      </c>
      <c r="Y101" s="30">
        <v>322</v>
      </c>
      <c r="Z101" s="30"/>
      <c r="AA101" s="33">
        <f>'Daily Biomass Loamy'!C100</f>
        <v>605.61290322580771</v>
      </c>
      <c r="AC101" s="34">
        <v>304</v>
      </c>
      <c r="AE101" s="37">
        <f>'Daily Biomass Mixed'!C100</f>
        <v>682.37419354838744</v>
      </c>
      <c r="AG101" s="38">
        <v>322</v>
      </c>
      <c r="AH101" s="38"/>
      <c r="AI101" s="41">
        <f>'Daily Biomass Mixed'!C100</f>
        <v>682.37419354838744</v>
      </c>
      <c r="AK101" s="43">
        <v>368</v>
      </c>
      <c r="AM101" s="48">
        <f>'Daily Biomass Mixed'!C100</f>
        <v>682.37419354838744</v>
      </c>
      <c r="AO101" s="62">
        <v>368</v>
      </c>
      <c r="AQ101" s="63">
        <f>'Daily Biomass Mixed'!C100</f>
        <v>682.37419354838744</v>
      </c>
    </row>
    <row r="102" spans="1:43" ht="15" x14ac:dyDescent="0.25">
      <c r="A102" s="7">
        <v>42238</v>
      </c>
      <c r="B102">
        <v>100</v>
      </c>
      <c r="C102" s="7">
        <f t="shared" si="1"/>
        <v>42604</v>
      </c>
      <c r="D102" s="5">
        <f>'Steer Intake'!F101</f>
        <v>5263.83</v>
      </c>
      <c r="E102" s="43">
        <v>319</v>
      </c>
      <c r="F102" s="47"/>
      <c r="G102" s="47">
        <f>'Daily Biomass Sandy'!C101</f>
        <v>885.25161290322546</v>
      </c>
      <c r="I102" s="13">
        <v>325</v>
      </c>
      <c r="J102" s="15"/>
      <c r="K102" s="15">
        <f>'Daily Biomass Sandy'!C101</f>
        <v>885.25161290322546</v>
      </c>
      <c r="M102" s="57">
        <v>325</v>
      </c>
      <c r="N102" s="58"/>
      <c r="O102" s="58">
        <f>'Daily Biomass Sandy'!C101</f>
        <v>885.25161290322546</v>
      </c>
      <c r="Q102" s="22">
        <v>304</v>
      </c>
      <c r="R102" s="22"/>
      <c r="S102" s="23">
        <f>'Daily Biomass Loamy'!C101</f>
        <v>608.05161290322712</v>
      </c>
      <c r="U102" s="28">
        <v>311</v>
      </c>
      <c r="V102" s="25"/>
      <c r="W102" s="28">
        <f>'Daily Biomass Loamy'!C101</f>
        <v>608.05161290322712</v>
      </c>
      <c r="Y102" s="30">
        <v>322</v>
      </c>
      <c r="Z102" s="30"/>
      <c r="AA102" s="33">
        <f>'Daily Biomass Loamy'!C101</f>
        <v>608.05161290322712</v>
      </c>
      <c r="AC102" s="34">
        <v>304</v>
      </c>
      <c r="AE102" s="37">
        <f>'Daily Biomass Mixed'!C101</f>
        <v>684.69677419354878</v>
      </c>
      <c r="AG102" s="38">
        <v>322</v>
      </c>
      <c r="AH102" s="38"/>
      <c r="AI102" s="41">
        <f>'Daily Biomass Mixed'!C101</f>
        <v>684.69677419354878</v>
      </c>
      <c r="AK102" s="43">
        <v>368</v>
      </c>
      <c r="AM102" s="48">
        <f>'Daily Biomass Mixed'!C101</f>
        <v>684.69677419354878</v>
      </c>
      <c r="AO102" s="62">
        <v>368</v>
      </c>
      <c r="AQ102" s="63">
        <f>'Daily Biomass Mixed'!C101</f>
        <v>684.69677419354878</v>
      </c>
    </row>
    <row r="103" spans="1:43" ht="15" x14ac:dyDescent="0.25">
      <c r="A103" s="7">
        <v>42239</v>
      </c>
      <c r="B103">
        <v>101</v>
      </c>
      <c r="C103" s="7">
        <f t="shared" si="1"/>
        <v>42605</v>
      </c>
      <c r="D103" s="5">
        <f>'Steer Intake'!F102</f>
        <v>5276.7</v>
      </c>
      <c r="E103" s="43">
        <v>319</v>
      </c>
      <c r="F103" s="47"/>
      <c r="G103" s="47">
        <f>'Daily Biomass Sandy'!C102</f>
        <v>887.69032258064487</v>
      </c>
      <c r="I103" s="13">
        <v>325</v>
      </c>
      <c r="J103" s="15"/>
      <c r="K103" s="15">
        <f>'Daily Biomass Sandy'!C102</f>
        <v>887.69032258064487</v>
      </c>
      <c r="M103" s="57">
        <v>325</v>
      </c>
      <c r="N103" s="58"/>
      <c r="O103" s="58">
        <f>'Daily Biomass Sandy'!C102</f>
        <v>887.69032258064487</v>
      </c>
      <c r="Q103" s="22">
        <v>304</v>
      </c>
      <c r="R103" s="22"/>
      <c r="S103" s="23">
        <f>'Daily Biomass Loamy'!C102</f>
        <v>610.49032258064653</v>
      </c>
      <c r="U103" s="28">
        <v>311</v>
      </c>
      <c r="V103" s="25"/>
      <c r="W103" s="28">
        <f>'Daily Biomass Loamy'!C102</f>
        <v>610.49032258064653</v>
      </c>
      <c r="Y103" s="30">
        <v>322</v>
      </c>
      <c r="Z103" s="30"/>
      <c r="AA103" s="33">
        <f>'Daily Biomass Loamy'!C102</f>
        <v>610.49032258064653</v>
      </c>
      <c r="AC103" s="34">
        <v>304</v>
      </c>
      <c r="AE103" s="37">
        <f>'Daily Biomass Mixed'!C102</f>
        <v>687.01935483871011</v>
      </c>
      <c r="AG103" s="38">
        <v>322</v>
      </c>
      <c r="AH103" s="38"/>
      <c r="AI103" s="41">
        <f>'Daily Biomass Mixed'!C102</f>
        <v>687.01935483871011</v>
      </c>
      <c r="AK103" s="43">
        <v>368</v>
      </c>
      <c r="AM103" s="48">
        <f>'Daily Biomass Mixed'!C102</f>
        <v>687.01935483871011</v>
      </c>
      <c r="AO103" s="62">
        <v>368</v>
      </c>
      <c r="AQ103" s="63">
        <f>'Daily Biomass Mixed'!C102</f>
        <v>687.01935483871011</v>
      </c>
    </row>
    <row r="104" spans="1:43" ht="15" x14ac:dyDescent="0.25">
      <c r="A104" s="7">
        <v>42240</v>
      </c>
      <c r="B104">
        <v>102</v>
      </c>
      <c r="C104" s="7">
        <f t="shared" si="1"/>
        <v>42606</v>
      </c>
      <c r="D104" s="5">
        <f>'Steer Intake'!F103</f>
        <v>5289.57</v>
      </c>
      <c r="E104" s="43">
        <v>319</v>
      </c>
      <c r="F104" s="47"/>
      <c r="G104" s="47">
        <f>'Daily Biomass Sandy'!C103</f>
        <v>890.12903225806429</v>
      </c>
      <c r="I104" s="13">
        <v>325</v>
      </c>
      <c r="J104" s="15"/>
      <c r="K104" s="15">
        <f>'Daily Biomass Sandy'!C103</f>
        <v>890.12903225806429</v>
      </c>
      <c r="M104" s="57">
        <v>325</v>
      </c>
      <c r="N104" s="58"/>
      <c r="O104" s="58">
        <f>'Daily Biomass Sandy'!C103</f>
        <v>890.12903225806429</v>
      </c>
      <c r="Q104" s="22">
        <v>304</v>
      </c>
      <c r="R104" s="22"/>
      <c r="S104" s="23">
        <f>'Daily Biomass Loamy'!C103</f>
        <v>612.92903225806594</v>
      </c>
      <c r="U104" s="28">
        <v>311</v>
      </c>
      <c r="V104" s="25"/>
      <c r="W104" s="28">
        <f>'Daily Biomass Loamy'!C103</f>
        <v>612.92903225806594</v>
      </c>
      <c r="Y104" s="30">
        <v>322</v>
      </c>
      <c r="Z104" s="30"/>
      <c r="AA104" s="33">
        <f>'Daily Biomass Loamy'!C103</f>
        <v>612.92903225806594</v>
      </c>
      <c r="AC104" s="34">
        <v>304</v>
      </c>
      <c r="AE104" s="37">
        <f>'Daily Biomass Mixed'!C103</f>
        <v>689.34193548387145</v>
      </c>
      <c r="AG104" s="38">
        <v>322</v>
      </c>
      <c r="AH104" s="38"/>
      <c r="AI104" s="41">
        <f>'Daily Biomass Mixed'!C103</f>
        <v>689.34193548387145</v>
      </c>
      <c r="AK104" s="43">
        <v>368</v>
      </c>
      <c r="AM104" s="48">
        <f>'Daily Biomass Mixed'!C103</f>
        <v>689.34193548387145</v>
      </c>
      <c r="AO104" s="62">
        <v>368</v>
      </c>
      <c r="AQ104" s="63">
        <f>'Daily Biomass Mixed'!C103</f>
        <v>689.34193548387145</v>
      </c>
    </row>
    <row r="105" spans="1:43" ht="15" x14ac:dyDescent="0.25">
      <c r="A105" s="7">
        <v>42241</v>
      </c>
      <c r="B105">
        <v>103</v>
      </c>
      <c r="C105" s="7">
        <f t="shared" si="1"/>
        <v>42607</v>
      </c>
      <c r="D105" s="5">
        <f>'Steer Intake'!F104</f>
        <v>5302.44</v>
      </c>
      <c r="E105" s="43">
        <v>319</v>
      </c>
      <c r="F105" s="47"/>
      <c r="G105" s="47">
        <f>'Daily Biomass Sandy'!C104</f>
        <v>892.5677419354837</v>
      </c>
      <c r="I105" s="13">
        <v>325</v>
      </c>
      <c r="J105" s="15"/>
      <c r="K105" s="15">
        <f>'Daily Biomass Sandy'!C104</f>
        <v>892.5677419354837</v>
      </c>
      <c r="M105" s="57">
        <v>325</v>
      </c>
      <c r="N105" s="58"/>
      <c r="O105" s="58">
        <f>'Daily Biomass Sandy'!C104</f>
        <v>892.5677419354837</v>
      </c>
      <c r="Q105" s="22">
        <v>304</v>
      </c>
      <c r="R105" s="22"/>
      <c r="S105" s="23">
        <f>'Daily Biomass Loamy'!C104</f>
        <v>615.36774193548536</v>
      </c>
      <c r="U105" s="28">
        <v>311</v>
      </c>
      <c r="V105" s="25"/>
      <c r="W105" s="28">
        <f>'Daily Biomass Loamy'!C104</f>
        <v>615.36774193548536</v>
      </c>
      <c r="Y105" s="30">
        <v>322</v>
      </c>
      <c r="Z105" s="30"/>
      <c r="AA105" s="33">
        <f>'Daily Biomass Loamy'!C104</f>
        <v>615.36774193548536</v>
      </c>
      <c r="AC105" s="34">
        <v>304</v>
      </c>
      <c r="AE105" s="37">
        <f>'Daily Biomass Mixed'!C104</f>
        <v>691.66451612903279</v>
      </c>
      <c r="AG105" s="38">
        <v>322</v>
      </c>
      <c r="AH105" s="38"/>
      <c r="AI105" s="41">
        <f>'Daily Biomass Mixed'!C104</f>
        <v>691.66451612903279</v>
      </c>
      <c r="AK105" s="43">
        <v>368</v>
      </c>
      <c r="AM105" s="48">
        <f>'Daily Biomass Mixed'!C104</f>
        <v>691.66451612903279</v>
      </c>
      <c r="AO105" s="62">
        <v>368</v>
      </c>
      <c r="AQ105" s="63">
        <f>'Daily Biomass Mixed'!C104</f>
        <v>691.66451612903279</v>
      </c>
    </row>
    <row r="106" spans="1:43" ht="15" x14ac:dyDescent="0.25">
      <c r="A106" s="7">
        <v>42242</v>
      </c>
      <c r="B106">
        <v>104</v>
      </c>
      <c r="C106" s="7">
        <f t="shared" si="1"/>
        <v>42608</v>
      </c>
      <c r="D106" s="5">
        <f>'Steer Intake'!F105</f>
        <v>5315.31</v>
      </c>
      <c r="E106" s="43">
        <v>319</v>
      </c>
      <c r="F106" s="47"/>
      <c r="G106" s="47">
        <f>'Daily Biomass Sandy'!C105</f>
        <v>895.00645161290311</v>
      </c>
      <c r="I106" s="13">
        <v>325</v>
      </c>
      <c r="J106" s="15"/>
      <c r="K106" s="15">
        <f>'Daily Biomass Sandy'!C105</f>
        <v>895.00645161290311</v>
      </c>
      <c r="M106" s="57">
        <v>325</v>
      </c>
      <c r="N106" s="58"/>
      <c r="O106" s="58">
        <f>'Daily Biomass Sandy'!C105</f>
        <v>895.00645161290311</v>
      </c>
      <c r="Q106" s="22">
        <v>304</v>
      </c>
      <c r="R106" s="22"/>
      <c r="S106" s="23">
        <f>'Daily Biomass Loamy'!C105</f>
        <v>617.80645161290477</v>
      </c>
      <c r="U106" s="28">
        <v>311</v>
      </c>
      <c r="V106" s="25"/>
      <c r="W106" s="28">
        <f>'Daily Biomass Loamy'!C105</f>
        <v>617.80645161290477</v>
      </c>
      <c r="Y106" s="30">
        <v>322</v>
      </c>
      <c r="Z106" s="30"/>
      <c r="AA106" s="33">
        <f>'Daily Biomass Loamy'!C105</f>
        <v>617.80645161290477</v>
      </c>
      <c r="AC106" s="34">
        <v>304</v>
      </c>
      <c r="AE106" s="37">
        <f>'Daily Biomass Mixed'!C105</f>
        <v>693.98709677419413</v>
      </c>
      <c r="AG106" s="38">
        <v>322</v>
      </c>
      <c r="AH106" s="38"/>
      <c r="AI106" s="41">
        <f>'Daily Biomass Mixed'!C105</f>
        <v>693.98709677419413</v>
      </c>
      <c r="AK106" s="43">
        <v>368</v>
      </c>
      <c r="AM106" s="48">
        <f>'Daily Biomass Mixed'!C105</f>
        <v>693.98709677419413</v>
      </c>
      <c r="AO106" s="62">
        <v>368</v>
      </c>
      <c r="AQ106" s="63">
        <f>'Daily Biomass Mixed'!C105</f>
        <v>693.98709677419413</v>
      </c>
    </row>
    <row r="107" spans="1:43" ht="15" x14ac:dyDescent="0.25">
      <c r="A107" s="7">
        <v>42243</v>
      </c>
      <c r="B107">
        <v>105</v>
      </c>
      <c r="C107" s="7">
        <f t="shared" si="1"/>
        <v>42609</v>
      </c>
      <c r="D107" s="5">
        <f>'Steer Intake'!F106</f>
        <v>5328.18</v>
      </c>
      <c r="E107" s="43">
        <v>319</v>
      </c>
      <c r="F107" s="47"/>
      <c r="G107" s="47">
        <f>'Daily Biomass Sandy'!C106</f>
        <v>897.44516129032252</v>
      </c>
      <c r="I107" s="13">
        <v>325</v>
      </c>
      <c r="J107" s="15"/>
      <c r="K107" s="15">
        <f>'Daily Biomass Sandy'!C106</f>
        <v>897.44516129032252</v>
      </c>
      <c r="M107" s="57">
        <v>325</v>
      </c>
      <c r="N107" s="58"/>
      <c r="O107" s="58">
        <f>'Daily Biomass Sandy'!C106</f>
        <v>897.44516129032252</v>
      </c>
      <c r="Q107" s="22">
        <v>304</v>
      </c>
      <c r="R107" s="22"/>
      <c r="S107" s="23">
        <f>'Daily Biomass Loamy'!C106</f>
        <v>620.24516129032418</v>
      </c>
      <c r="U107" s="28">
        <v>311</v>
      </c>
      <c r="V107" s="25"/>
      <c r="W107" s="28">
        <f>'Daily Biomass Loamy'!C106</f>
        <v>620.24516129032418</v>
      </c>
      <c r="Y107" s="30">
        <v>322</v>
      </c>
      <c r="Z107" s="30"/>
      <c r="AA107" s="33">
        <f>'Daily Biomass Loamy'!C106</f>
        <v>620.24516129032418</v>
      </c>
      <c r="AC107" s="34">
        <v>304</v>
      </c>
      <c r="AE107" s="37">
        <f>'Daily Biomass Mixed'!C106</f>
        <v>696.30967741935547</v>
      </c>
      <c r="AG107" s="38">
        <v>322</v>
      </c>
      <c r="AH107" s="38"/>
      <c r="AI107" s="41">
        <f>'Daily Biomass Mixed'!C106</f>
        <v>696.30967741935547</v>
      </c>
      <c r="AK107" s="43">
        <v>368</v>
      </c>
      <c r="AM107" s="48">
        <f>'Daily Biomass Mixed'!C106</f>
        <v>696.30967741935547</v>
      </c>
      <c r="AO107" s="62">
        <v>368</v>
      </c>
      <c r="AQ107" s="63">
        <f>'Daily Biomass Mixed'!C106</f>
        <v>696.30967741935547</v>
      </c>
    </row>
    <row r="108" spans="1:43" ht="15" x14ac:dyDescent="0.25">
      <c r="A108" s="7">
        <v>42244</v>
      </c>
      <c r="B108">
        <v>106</v>
      </c>
      <c r="C108" s="7">
        <f t="shared" si="1"/>
        <v>42610</v>
      </c>
      <c r="D108" s="5">
        <f>'Steer Intake'!F107</f>
        <v>5341.05</v>
      </c>
      <c r="E108" s="43">
        <v>319</v>
      </c>
      <c r="F108" s="47"/>
      <c r="G108" s="47">
        <f>'Daily Biomass Sandy'!C107</f>
        <v>899.88387096774193</v>
      </c>
      <c r="I108" s="13">
        <v>325</v>
      </c>
      <c r="J108" s="15"/>
      <c r="K108" s="15">
        <f>'Daily Biomass Sandy'!C107</f>
        <v>899.88387096774193</v>
      </c>
      <c r="M108" s="57">
        <v>325</v>
      </c>
      <c r="N108" s="58"/>
      <c r="O108" s="58">
        <f>'Daily Biomass Sandy'!C107</f>
        <v>899.88387096774193</v>
      </c>
      <c r="Q108" s="22">
        <v>304</v>
      </c>
      <c r="R108" s="22"/>
      <c r="S108" s="23">
        <f>'Daily Biomass Loamy'!C107</f>
        <v>622.68387096774359</v>
      </c>
      <c r="U108" s="28">
        <v>311</v>
      </c>
      <c r="V108" s="25"/>
      <c r="W108" s="28">
        <f>'Daily Biomass Loamy'!C107</f>
        <v>622.68387096774359</v>
      </c>
      <c r="Y108" s="30">
        <v>322</v>
      </c>
      <c r="Z108" s="30"/>
      <c r="AA108" s="33">
        <f>'Daily Biomass Loamy'!C107</f>
        <v>622.68387096774359</v>
      </c>
      <c r="AC108" s="34">
        <v>304</v>
      </c>
      <c r="AE108" s="37">
        <f>'Daily Biomass Mixed'!C107</f>
        <v>698.6322580645168</v>
      </c>
      <c r="AG108" s="38">
        <v>322</v>
      </c>
      <c r="AH108" s="38"/>
      <c r="AI108" s="41">
        <f>'Daily Biomass Mixed'!C107</f>
        <v>698.6322580645168</v>
      </c>
      <c r="AK108" s="43">
        <v>368</v>
      </c>
      <c r="AM108" s="48">
        <f>'Daily Biomass Mixed'!C107</f>
        <v>698.6322580645168</v>
      </c>
      <c r="AO108" s="62">
        <v>368</v>
      </c>
      <c r="AQ108" s="63">
        <f>'Daily Biomass Mixed'!C107</f>
        <v>698.6322580645168</v>
      </c>
    </row>
    <row r="109" spans="1:43" ht="15" x14ac:dyDescent="0.25">
      <c r="A109" s="7">
        <v>42245</v>
      </c>
      <c r="B109">
        <v>107</v>
      </c>
      <c r="C109" s="7">
        <f t="shared" si="1"/>
        <v>42611</v>
      </c>
      <c r="D109" s="5">
        <f>'Steer Intake'!F108</f>
        <v>5353.92</v>
      </c>
      <c r="E109" s="43">
        <v>319</v>
      </c>
      <c r="F109" s="47"/>
      <c r="G109" s="47">
        <f>'Daily Biomass Sandy'!C108</f>
        <v>902.32258064516134</v>
      </c>
      <c r="I109" s="13">
        <v>325</v>
      </c>
      <c r="J109" s="15"/>
      <c r="K109" s="15">
        <f>'Daily Biomass Sandy'!C108</f>
        <v>902.32258064516134</v>
      </c>
      <c r="M109" s="57">
        <v>325</v>
      </c>
      <c r="N109" s="58"/>
      <c r="O109" s="58">
        <f>'Daily Biomass Sandy'!C108</f>
        <v>902.32258064516134</v>
      </c>
      <c r="Q109" s="22">
        <v>304</v>
      </c>
      <c r="R109" s="22"/>
      <c r="S109" s="23">
        <f>'Daily Biomass Loamy'!C108</f>
        <v>625.122580645163</v>
      </c>
      <c r="U109" s="28">
        <v>311</v>
      </c>
      <c r="V109" s="25"/>
      <c r="W109" s="28">
        <f>'Daily Biomass Loamy'!C108</f>
        <v>625.122580645163</v>
      </c>
      <c r="Y109" s="30">
        <v>322</v>
      </c>
      <c r="Z109" s="30"/>
      <c r="AA109" s="33">
        <f>'Daily Biomass Loamy'!C108</f>
        <v>625.122580645163</v>
      </c>
      <c r="AC109" s="34">
        <v>304</v>
      </c>
      <c r="AE109" s="37">
        <f>'Daily Biomass Mixed'!C108</f>
        <v>700.95483870967814</v>
      </c>
      <c r="AG109" s="38">
        <v>322</v>
      </c>
      <c r="AH109" s="38"/>
      <c r="AI109" s="41">
        <f>'Daily Biomass Mixed'!C108</f>
        <v>700.95483870967814</v>
      </c>
      <c r="AK109" s="43">
        <v>368</v>
      </c>
      <c r="AM109" s="48">
        <f>'Daily Biomass Mixed'!C108</f>
        <v>700.95483870967814</v>
      </c>
      <c r="AO109" s="62">
        <v>368</v>
      </c>
      <c r="AQ109" s="63">
        <f>'Daily Biomass Mixed'!C108</f>
        <v>700.95483870967814</v>
      </c>
    </row>
    <row r="110" spans="1:43" ht="15" x14ac:dyDescent="0.25">
      <c r="A110" s="7">
        <v>42246</v>
      </c>
      <c r="B110">
        <v>108</v>
      </c>
      <c r="C110" s="7">
        <f t="shared" si="1"/>
        <v>42612</v>
      </c>
      <c r="D110" s="5">
        <f>'Steer Intake'!F109</f>
        <v>5366.79</v>
      </c>
      <c r="E110" s="43">
        <v>319</v>
      </c>
      <c r="F110" s="47"/>
      <c r="G110" s="47">
        <f>'Daily Biomass Sandy'!C109</f>
        <v>904.76129032258075</v>
      </c>
      <c r="I110" s="13">
        <v>325</v>
      </c>
      <c r="J110" s="15"/>
      <c r="K110" s="15">
        <f>'Daily Biomass Sandy'!C109</f>
        <v>904.76129032258075</v>
      </c>
      <c r="M110" s="57">
        <v>325</v>
      </c>
      <c r="N110" s="58"/>
      <c r="O110" s="58">
        <f>'Daily Biomass Sandy'!C109</f>
        <v>904.76129032258075</v>
      </c>
      <c r="Q110" s="22">
        <v>304</v>
      </c>
      <c r="R110" s="22"/>
      <c r="S110" s="23">
        <f>'Daily Biomass Loamy'!C109</f>
        <v>627.56129032258241</v>
      </c>
      <c r="U110" s="28">
        <v>311</v>
      </c>
      <c r="V110" s="25"/>
      <c r="W110" s="28">
        <f>'Daily Biomass Loamy'!C109</f>
        <v>627.56129032258241</v>
      </c>
      <c r="Y110" s="30">
        <v>322</v>
      </c>
      <c r="Z110" s="30"/>
      <c r="AA110" s="33">
        <f>'Daily Biomass Loamy'!C109</f>
        <v>627.56129032258241</v>
      </c>
      <c r="AC110" s="34">
        <v>304</v>
      </c>
      <c r="AE110" s="37">
        <f>'Daily Biomass Mixed'!C109</f>
        <v>703.27741935483948</v>
      </c>
      <c r="AG110" s="38">
        <v>322</v>
      </c>
      <c r="AH110" s="38"/>
      <c r="AI110" s="41">
        <f>'Daily Biomass Mixed'!C109</f>
        <v>703.27741935483948</v>
      </c>
      <c r="AK110" s="43">
        <v>368</v>
      </c>
      <c r="AM110" s="48">
        <f>'Daily Biomass Mixed'!C109</f>
        <v>703.27741935483948</v>
      </c>
      <c r="AO110" s="62">
        <v>368</v>
      </c>
      <c r="AQ110" s="63">
        <f>'Daily Biomass Mixed'!C109</f>
        <v>703.27741935483948</v>
      </c>
    </row>
    <row r="111" spans="1:43" ht="15" x14ac:dyDescent="0.25">
      <c r="A111" s="7">
        <v>42247</v>
      </c>
      <c r="B111">
        <v>109</v>
      </c>
      <c r="C111" s="7">
        <f t="shared" si="1"/>
        <v>42613</v>
      </c>
      <c r="D111" s="5">
        <f>'Steer Intake'!F110</f>
        <v>5379.66</v>
      </c>
      <c r="E111" s="43">
        <v>319</v>
      </c>
      <c r="F111" s="47"/>
      <c r="G111" s="47">
        <f>'Daily Biomass Sandy'!C110</f>
        <v>907.20000000000016</v>
      </c>
      <c r="I111" s="13">
        <v>325</v>
      </c>
      <c r="J111" s="15"/>
      <c r="K111" s="15">
        <f>'Daily Biomass Sandy'!C110</f>
        <v>907.20000000000016</v>
      </c>
      <c r="M111" s="57">
        <v>325</v>
      </c>
      <c r="N111" s="58"/>
      <c r="O111" s="58">
        <f>'Daily Biomass Sandy'!C110</f>
        <v>907.20000000000016</v>
      </c>
      <c r="Q111" s="22">
        <v>304</v>
      </c>
      <c r="R111" s="22"/>
      <c r="S111" s="23">
        <f>'Daily Biomass Loamy'!C110</f>
        <v>630.00000000000182</v>
      </c>
      <c r="U111" s="28">
        <v>311</v>
      </c>
      <c r="V111" s="25"/>
      <c r="W111" s="28">
        <f>'Daily Biomass Loamy'!C110</f>
        <v>630.00000000000182</v>
      </c>
      <c r="Y111" s="30">
        <v>322</v>
      </c>
      <c r="Z111" s="30"/>
      <c r="AA111" s="33">
        <f>'Daily Biomass Loamy'!C110</f>
        <v>630.00000000000182</v>
      </c>
      <c r="AC111" s="34">
        <v>304</v>
      </c>
      <c r="AE111" s="37">
        <f>'Daily Biomass Mixed'!C110</f>
        <v>705.60000000000082</v>
      </c>
      <c r="AG111" s="38">
        <v>322</v>
      </c>
      <c r="AH111" s="38"/>
      <c r="AI111" s="41">
        <f>'Daily Biomass Mixed'!C110</f>
        <v>705.60000000000082</v>
      </c>
      <c r="AK111" s="43">
        <v>368</v>
      </c>
      <c r="AM111" s="48">
        <f>'Daily Biomass Mixed'!C110</f>
        <v>705.60000000000082</v>
      </c>
      <c r="AO111" s="62">
        <v>368</v>
      </c>
      <c r="AQ111" s="63">
        <f>'Daily Biomass Mixed'!C110</f>
        <v>705.60000000000082</v>
      </c>
    </row>
    <row r="112" spans="1:43" ht="15" x14ac:dyDescent="0.25">
      <c r="A112" s="7">
        <v>42248</v>
      </c>
      <c r="B112">
        <v>110</v>
      </c>
      <c r="C112" s="7">
        <f t="shared" si="1"/>
        <v>42614</v>
      </c>
      <c r="D112" s="5">
        <f>'Steer Intake'!F111</f>
        <v>5392.5300000000007</v>
      </c>
      <c r="E112" s="43">
        <v>319</v>
      </c>
      <c r="F112" s="47"/>
      <c r="G112" s="47">
        <f>'Daily Biomass Sandy'!C111</f>
        <v>908.41935483870986</v>
      </c>
      <c r="I112" s="13">
        <v>325</v>
      </c>
      <c r="J112" s="15"/>
      <c r="K112" s="15">
        <f>'Daily Biomass Sandy'!C111</f>
        <v>908.41935483870986</v>
      </c>
      <c r="M112" s="57">
        <v>325</v>
      </c>
      <c r="N112" s="58"/>
      <c r="O112" s="58">
        <f>'Daily Biomass Sandy'!C111</f>
        <v>908.41935483870986</v>
      </c>
      <c r="Q112" s="22">
        <v>304</v>
      </c>
      <c r="R112" s="22"/>
      <c r="S112" s="23">
        <f>'Daily Biomass Loamy'!C111</f>
        <v>630.00000000000182</v>
      </c>
      <c r="U112" s="28">
        <v>311</v>
      </c>
      <c r="V112" s="25"/>
      <c r="W112" s="28">
        <f>'Daily Biomass Loamy'!C111</f>
        <v>630.00000000000182</v>
      </c>
      <c r="Y112" s="30">
        <v>322</v>
      </c>
      <c r="Z112" s="30"/>
      <c r="AA112" s="33">
        <f>'Daily Biomass Loamy'!C111</f>
        <v>630.00000000000182</v>
      </c>
      <c r="AC112" s="34">
        <v>304</v>
      </c>
      <c r="AE112" s="37">
        <f>'Daily Biomass Mixed'!C111</f>
        <v>706.08000000000084</v>
      </c>
      <c r="AG112" s="38">
        <v>322</v>
      </c>
      <c r="AH112" s="38"/>
      <c r="AI112" s="41">
        <f>'Daily Biomass Mixed'!C111</f>
        <v>706.08000000000084</v>
      </c>
      <c r="AK112" s="43">
        <v>368</v>
      </c>
      <c r="AM112" s="48">
        <f>'Daily Biomass Mixed'!C111</f>
        <v>706.08000000000084</v>
      </c>
      <c r="AO112" s="62">
        <v>368</v>
      </c>
      <c r="AQ112" s="63">
        <f>'Daily Biomass Mixed'!C111</f>
        <v>706.08000000000084</v>
      </c>
    </row>
    <row r="113" spans="1:43" ht="15" x14ac:dyDescent="0.25">
      <c r="A113" s="7">
        <v>42249</v>
      </c>
      <c r="B113">
        <v>111</v>
      </c>
      <c r="C113" s="7">
        <f t="shared" si="1"/>
        <v>42615</v>
      </c>
      <c r="D113" s="5">
        <f>'Steer Intake'!F112</f>
        <v>5405.4000000000005</v>
      </c>
      <c r="E113" s="43">
        <v>319</v>
      </c>
      <c r="F113" s="47"/>
      <c r="G113" s="47">
        <f>'Daily Biomass Sandy'!C112</f>
        <v>909.63870967741957</v>
      </c>
      <c r="I113" s="13">
        <v>325</v>
      </c>
      <c r="J113" s="15"/>
      <c r="K113" s="15">
        <f>'Daily Biomass Sandy'!C112</f>
        <v>909.63870967741957</v>
      </c>
      <c r="M113" s="57">
        <v>325</v>
      </c>
      <c r="N113" s="58"/>
      <c r="O113" s="58">
        <f>'Daily Biomass Sandy'!C112</f>
        <v>909.63870967741957</v>
      </c>
      <c r="Q113" s="22">
        <v>304</v>
      </c>
      <c r="R113" s="22"/>
      <c r="S113" s="23">
        <f>'Daily Biomass Loamy'!C112</f>
        <v>630.00000000000182</v>
      </c>
      <c r="U113" s="28">
        <v>311</v>
      </c>
      <c r="V113" s="25"/>
      <c r="W113" s="28">
        <f>'Daily Biomass Loamy'!C112</f>
        <v>630.00000000000182</v>
      </c>
      <c r="Y113" s="30">
        <v>322</v>
      </c>
      <c r="Z113" s="30"/>
      <c r="AA113" s="33">
        <f>'Daily Biomass Loamy'!C112</f>
        <v>630.00000000000182</v>
      </c>
      <c r="AC113" s="34">
        <v>304</v>
      </c>
      <c r="AE113" s="37">
        <f>'Daily Biomass Mixed'!C112</f>
        <v>706.56000000000085</v>
      </c>
      <c r="AG113" s="38">
        <v>322</v>
      </c>
      <c r="AH113" s="38"/>
      <c r="AI113" s="41">
        <f>'Daily Biomass Mixed'!C112</f>
        <v>706.56000000000085</v>
      </c>
      <c r="AK113" s="43">
        <v>368</v>
      </c>
      <c r="AM113" s="48">
        <f>'Daily Biomass Mixed'!C112</f>
        <v>706.56000000000085</v>
      </c>
      <c r="AO113" s="62">
        <v>368</v>
      </c>
      <c r="AQ113" s="63">
        <f>'Daily Biomass Mixed'!C112</f>
        <v>706.56000000000085</v>
      </c>
    </row>
    <row r="114" spans="1:43" ht="15" x14ac:dyDescent="0.25">
      <c r="A114" s="7">
        <v>42250</v>
      </c>
      <c r="B114">
        <v>112</v>
      </c>
      <c r="C114" s="7">
        <f t="shared" si="1"/>
        <v>42616</v>
      </c>
      <c r="D114" s="5">
        <f>'Steer Intake'!F113</f>
        <v>5418.27</v>
      </c>
      <c r="E114" s="43">
        <v>319</v>
      </c>
      <c r="F114" s="47"/>
      <c r="G114" s="47">
        <f>'Daily Biomass Sandy'!C113</f>
        <v>910.85806451612928</v>
      </c>
      <c r="I114" s="13">
        <v>325</v>
      </c>
      <c r="J114" s="15"/>
      <c r="K114" s="15">
        <f>'Daily Biomass Sandy'!C113</f>
        <v>910.85806451612928</v>
      </c>
      <c r="M114" s="57">
        <v>325</v>
      </c>
      <c r="N114" s="58"/>
      <c r="O114" s="58">
        <f>'Daily Biomass Sandy'!C113</f>
        <v>910.85806451612928</v>
      </c>
      <c r="Q114" s="22">
        <v>304</v>
      </c>
      <c r="R114" s="22"/>
      <c r="S114" s="23">
        <f>'Daily Biomass Loamy'!C113</f>
        <v>630.00000000000182</v>
      </c>
      <c r="U114" s="28">
        <v>311</v>
      </c>
      <c r="V114" s="25"/>
      <c r="W114" s="28">
        <f>'Daily Biomass Loamy'!C113</f>
        <v>630.00000000000182</v>
      </c>
      <c r="Y114" s="30">
        <v>322</v>
      </c>
      <c r="Z114" s="30"/>
      <c r="AA114" s="33">
        <f>'Daily Biomass Loamy'!C113</f>
        <v>630.00000000000182</v>
      </c>
      <c r="AC114" s="34">
        <v>304</v>
      </c>
      <c r="AE114" s="37">
        <f>'Daily Biomass Mixed'!C113</f>
        <v>707.04000000000087</v>
      </c>
      <c r="AG114" s="38">
        <v>322</v>
      </c>
      <c r="AH114" s="38"/>
      <c r="AI114" s="41">
        <f>'Daily Biomass Mixed'!C113</f>
        <v>707.04000000000087</v>
      </c>
      <c r="AK114" s="43">
        <v>368</v>
      </c>
      <c r="AM114" s="48">
        <f>'Daily Biomass Mixed'!C113</f>
        <v>707.04000000000087</v>
      </c>
      <c r="AO114" s="62">
        <v>368</v>
      </c>
      <c r="AQ114" s="63">
        <f>'Daily Biomass Mixed'!C113</f>
        <v>707.04000000000087</v>
      </c>
    </row>
    <row r="115" spans="1:43" ht="15" x14ac:dyDescent="0.25">
      <c r="A115" s="7">
        <v>42251</v>
      </c>
      <c r="B115">
        <v>113</v>
      </c>
      <c r="C115" s="7">
        <f t="shared" si="1"/>
        <v>42617</v>
      </c>
      <c r="D115" s="5">
        <f>'Steer Intake'!F114</f>
        <v>5431.14</v>
      </c>
      <c r="E115" s="43">
        <v>319</v>
      </c>
      <c r="F115" s="47"/>
      <c r="G115" s="47">
        <f>'Daily Biomass Sandy'!C114</f>
        <v>912.07741935483898</v>
      </c>
      <c r="I115" s="13">
        <v>325</v>
      </c>
      <c r="J115" s="15"/>
      <c r="K115" s="15">
        <f>'Daily Biomass Sandy'!C114</f>
        <v>912.07741935483898</v>
      </c>
      <c r="M115" s="57">
        <v>325</v>
      </c>
      <c r="N115" s="58"/>
      <c r="O115" s="58">
        <f>'Daily Biomass Sandy'!C114</f>
        <v>912.07741935483898</v>
      </c>
      <c r="Q115" s="22">
        <v>304</v>
      </c>
      <c r="R115" s="22"/>
      <c r="S115" s="23">
        <f>'Daily Biomass Loamy'!C114</f>
        <v>630.00000000000182</v>
      </c>
      <c r="U115" s="28">
        <v>311</v>
      </c>
      <c r="V115" s="25"/>
      <c r="W115" s="28">
        <f>'Daily Biomass Loamy'!C114</f>
        <v>630.00000000000182</v>
      </c>
      <c r="Y115" s="30">
        <v>322</v>
      </c>
      <c r="Z115" s="30"/>
      <c r="AA115" s="33">
        <f>'Daily Biomass Loamy'!C114</f>
        <v>630.00000000000182</v>
      </c>
      <c r="AC115" s="34">
        <v>304</v>
      </c>
      <c r="AE115" s="37">
        <f>'Daily Biomass Mixed'!C114</f>
        <v>707.52000000000089</v>
      </c>
      <c r="AG115" s="38">
        <v>322</v>
      </c>
      <c r="AH115" s="38"/>
      <c r="AI115" s="41">
        <f>'Daily Biomass Mixed'!C114</f>
        <v>707.52000000000089</v>
      </c>
      <c r="AK115" s="43">
        <v>368</v>
      </c>
      <c r="AM115" s="48">
        <f>'Daily Biomass Mixed'!C114</f>
        <v>707.52000000000089</v>
      </c>
      <c r="AO115" s="62">
        <v>368</v>
      </c>
      <c r="AQ115" s="63">
        <f>'Daily Biomass Mixed'!C114</f>
        <v>707.52000000000089</v>
      </c>
    </row>
    <row r="116" spans="1:43" ht="15" x14ac:dyDescent="0.25">
      <c r="A116" s="7">
        <v>42252</v>
      </c>
      <c r="B116">
        <v>114</v>
      </c>
      <c r="C116" s="7">
        <f t="shared" si="1"/>
        <v>42618</v>
      </c>
      <c r="D116" s="5">
        <f>'Steer Intake'!F115</f>
        <v>5444.01</v>
      </c>
      <c r="E116" s="43">
        <v>319</v>
      </c>
      <c r="F116" s="47"/>
      <c r="G116" s="47">
        <f>'Daily Biomass Sandy'!C115</f>
        <v>913.29677419354869</v>
      </c>
      <c r="I116" s="13">
        <v>325</v>
      </c>
      <c r="J116" s="15"/>
      <c r="K116" s="15">
        <f>'Daily Biomass Sandy'!C115</f>
        <v>913.29677419354869</v>
      </c>
      <c r="M116" s="57">
        <v>325</v>
      </c>
      <c r="N116" s="58"/>
      <c r="O116" s="58">
        <f>'Daily Biomass Sandy'!C115</f>
        <v>913.29677419354869</v>
      </c>
      <c r="Q116" s="22">
        <v>304</v>
      </c>
      <c r="R116" s="22"/>
      <c r="S116" s="23">
        <f>'Daily Biomass Loamy'!C115</f>
        <v>630.00000000000182</v>
      </c>
      <c r="U116" s="28">
        <v>311</v>
      </c>
      <c r="V116" s="25"/>
      <c r="W116" s="28">
        <f>'Daily Biomass Loamy'!C115</f>
        <v>630.00000000000182</v>
      </c>
      <c r="Y116" s="30">
        <v>322</v>
      </c>
      <c r="Z116" s="30"/>
      <c r="AA116" s="33">
        <f>'Daily Biomass Loamy'!C115</f>
        <v>630.00000000000182</v>
      </c>
      <c r="AC116" s="34">
        <v>304</v>
      </c>
      <c r="AE116" s="37">
        <f>'Daily Biomass Mixed'!C115</f>
        <v>708.00000000000091</v>
      </c>
      <c r="AG116" s="38">
        <v>322</v>
      </c>
      <c r="AH116" s="38"/>
      <c r="AI116" s="41">
        <f>'Daily Biomass Mixed'!C115</f>
        <v>708.00000000000091</v>
      </c>
      <c r="AK116" s="43">
        <v>368</v>
      </c>
      <c r="AM116" s="48">
        <f>'Daily Biomass Mixed'!C115</f>
        <v>708.00000000000091</v>
      </c>
      <c r="AO116" s="62">
        <v>368</v>
      </c>
      <c r="AQ116" s="63">
        <f>'Daily Biomass Mixed'!C115</f>
        <v>708.00000000000091</v>
      </c>
    </row>
    <row r="117" spans="1:43" ht="15" x14ac:dyDescent="0.25">
      <c r="A117" s="7">
        <v>42253</v>
      </c>
      <c r="B117">
        <v>115</v>
      </c>
      <c r="C117" s="7">
        <f t="shared" si="1"/>
        <v>42619</v>
      </c>
      <c r="D117" s="5">
        <f>'Steer Intake'!F116</f>
        <v>5456.88</v>
      </c>
      <c r="E117" s="43">
        <v>319</v>
      </c>
      <c r="F117" s="47"/>
      <c r="G117" s="47">
        <f>'Daily Biomass Sandy'!C116</f>
        <v>914.51612903225839</v>
      </c>
      <c r="I117" s="13">
        <v>325</v>
      </c>
      <c r="J117" s="15"/>
      <c r="K117" s="15">
        <f>'Daily Biomass Sandy'!C116</f>
        <v>914.51612903225839</v>
      </c>
      <c r="M117" s="57">
        <v>325</v>
      </c>
      <c r="N117" s="58"/>
      <c r="O117" s="58">
        <f>'Daily Biomass Sandy'!C116</f>
        <v>914.51612903225839</v>
      </c>
      <c r="Q117" s="22">
        <v>304</v>
      </c>
      <c r="R117" s="22"/>
      <c r="S117" s="23">
        <f>'Daily Biomass Loamy'!C116</f>
        <v>630.00000000000182</v>
      </c>
      <c r="U117" s="28">
        <v>311</v>
      </c>
      <c r="V117" s="25"/>
      <c r="W117" s="28">
        <f>'Daily Biomass Loamy'!C116</f>
        <v>630.00000000000182</v>
      </c>
      <c r="Y117" s="30">
        <v>322</v>
      </c>
      <c r="Z117" s="30"/>
      <c r="AA117" s="33">
        <f>'Daily Biomass Loamy'!C116</f>
        <v>630.00000000000182</v>
      </c>
      <c r="AC117" s="34">
        <v>304</v>
      </c>
      <c r="AE117" s="37">
        <f>'Daily Biomass Mixed'!C116</f>
        <v>708.48000000000093</v>
      </c>
      <c r="AG117" s="38">
        <v>322</v>
      </c>
      <c r="AH117" s="38"/>
      <c r="AI117" s="41">
        <f>'Daily Biomass Mixed'!C116</f>
        <v>708.48000000000093</v>
      </c>
      <c r="AK117" s="43">
        <v>368</v>
      </c>
      <c r="AM117" s="48">
        <f>'Daily Biomass Mixed'!C116</f>
        <v>708.48000000000093</v>
      </c>
      <c r="AO117" s="62">
        <v>368</v>
      </c>
      <c r="AQ117" s="63">
        <f>'Daily Biomass Mixed'!C116</f>
        <v>708.48000000000093</v>
      </c>
    </row>
    <row r="118" spans="1:43" ht="15" x14ac:dyDescent="0.25">
      <c r="A118" s="7">
        <v>42254</v>
      </c>
      <c r="B118">
        <v>116</v>
      </c>
      <c r="C118" s="7">
        <f t="shared" si="1"/>
        <v>42620</v>
      </c>
      <c r="D118" s="5">
        <f>'Steer Intake'!F117</f>
        <v>5469.75</v>
      </c>
      <c r="E118" s="43">
        <v>319</v>
      </c>
      <c r="F118" s="47"/>
      <c r="G118" s="47">
        <f>'Daily Biomass Sandy'!C117</f>
        <v>915.7354838709681</v>
      </c>
      <c r="I118" s="13">
        <v>325</v>
      </c>
      <c r="J118" s="15"/>
      <c r="K118" s="15">
        <f>'Daily Biomass Sandy'!C117</f>
        <v>915.7354838709681</v>
      </c>
      <c r="M118" s="57">
        <v>325</v>
      </c>
      <c r="N118" s="58"/>
      <c r="O118" s="58">
        <f>'Daily Biomass Sandy'!C117</f>
        <v>915.7354838709681</v>
      </c>
      <c r="Q118" s="22">
        <v>304</v>
      </c>
      <c r="R118" s="22"/>
      <c r="S118" s="23">
        <f>'Daily Biomass Loamy'!C117</f>
        <v>630.00000000000182</v>
      </c>
      <c r="U118" s="28">
        <v>311</v>
      </c>
      <c r="V118" s="25"/>
      <c r="W118" s="28">
        <f>'Daily Biomass Loamy'!C117</f>
        <v>630.00000000000182</v>
      </c>
      <c r="Y118" s="30">
        <v>322</v>
      </c>
      <c r="Z118" s="30"/>
      <c r="AA118" s="33">
        <f>'Daily Biomass Loamy'!C117</f>
        <v>630.00000000000182</v>
      </c>
      <c r="AC118" s="34">
        <v>304</v>
      </c>
      <c r="AE118" s="37">
        <f>'Daily Biomass Mixed'!C117</f>
        <v>708.96000000000095</v>
      </c>
      <c r="AG118" s="38">
        <v>322</v>
      </c>
      <c r="AH118" s="38"/>
      <c r="AI118" s="41">
        <f>'Daily Biomass Mixed'!C117</f>
        <v>708.96000000000095</v>
      </c>
      <c r="AK118" s="43">
        <v>368</v>
      </c>
      <c r="AM118" s="48">
        <f>'Daily Biomass Mixed'!C117</f>
        <v>708.96000000000095</v>
      </c>
      <c r="AO118" s="62">
        <v>368</v>
      </c>
      <c r="AQ118" s="63">
        <f>'Daily Biomass Mixed'!C117</f>
        <v>708.96000000000095</v>
      </c>
    </row>
    <row r="119" spans="1:43" ht="15" x14ac:dyDescent="0.25">
      <c r="A119" s="7">
        <v>42255</v>
      </c>
      <c r="B119">
        <v>117</v>
      </c>
      <c r="C119" s="7">
        <f t="shared" si="1"/>
        <v>42621</v>
      </c>
      <c r="D119" s="5">
        <f>'Steer Intake'!F118</f>
        <v>5482.62</v>
      </c>
      <c r="E119" s="43">
        <v>319</v>
      </c>
      <c r="F119" s="47"/>
      <c r="G119" s="47">
        <f>'Daily Biomass Sandy'!C118</f>
        <v>916.9548387096778</v>
      </c>
      <c r="I119" s="13">
        <v>325</v>
      </c>
      <c r="J119" s="15"/>
      <c r="K119" s="15">
        <f>'Daily Biomass Sandy'!C118</f>
        <v>916.9548387096778</v>
      </c>
      <c r="M119" s="57">
        <v>325</v>
      </c>
      <c r="N119" s="58"/>
      <c r="O119" s="58">
        <f>'Daily Biomass Sandy'!C118</f>
        <v>916.9548387096778</v>
      </c>
      <c r="Q119" s="22">
        <v>304</v>
      </c>
      <c r="R119" s="22"/>
      <c r="S119" s="23">
        <f>'Daily Biomass Loamy'!C118</f>
        <v>630.00000000000182</v>
      </c>
      <c r="U119" s="28">
        <v>311</v>
      </c>
      <c r="V119" s="25"/>
      <c r="W119" s="28">
        <f>'Daily Biomass Loamy'!C118</f>
        <v>630.00000000000182</v>
      </c>
      <c r="Y119" s="30">
        <v>322</v>
      </c>
      <c r="Z119" s="30"/>
      <c r="AA119" s="33">
        <f>'Daily Biomass Loamy'!C118</f>
        <v>630.00000000000182</v>
      </c>
      <c r="AC119" s="34">
        <v>304</v>
      </c>
      <c r="AE119" s="37">
        <f>'Daily Biomass Mixed'!C118</f>
        <v>709.44000000000096</v>
      </c>
      <c r="AG119" s="38">
        <v>322</v>
      </c>
      <c r="AH119" s="38"/>
      <c r="AI119" s="41">
        <f>'Daily Biomass Mixed'!C118</f>
        <v>709.44000000000096</v>
      </c>
      <c r="AK119" s="43">
        <v>368</v>
      </c>
      <c r="AM119" s="48">
        <f>'Daily Biomass Mixed'!C118</f>
        <v>709.44000000000096</v>
      </c>
      <c r="AO119" s="62">
        <v>368</v>
      </c>
      <c r="AQ119" s="63">
        <f>'Daily Biomass Mixed'!C118</f>
        <v>709.44000000000096</v>
      </c>
    </row>
    <row r="120" spans="1:43" ht="15" x14ac:dyDescent="0.25">
      <c r="A120" s="7">
        <v>42256</v>
      </c>
      <c r="B120">
        <v>118</v>
      </c>
      <c r="C120" s="7">
        <f t="shared" si="1"/>
        <v>42622</v>
      </c>
      <c r="D120" s="5">
        <f>'Steer Intake'!F119</f>
        <v>5495.49</v>
      </c>
      <c r="E120" s="43">
        <v>319</v>
      </c>
      <c r="F120" s="47"/>
      <c r="G120" s="47">
        <f>'Daily Biomass Sandy'!C119</f>
        <v>918.17419354838751</v>
      </c>
      <c r="I120" s="13">
        <v>325</v>
      </c>
      <c r="J120" s="15"/>
      <c r="K120" s="15">
        <f>'Daily Biomass Sandy'!C119</f>
        <v>918.17419354838751</v>
      </c>
      <c r="M120" s="57">
        <v>325</v>
      </c>
      <c r="N120" s="58"/>
      <c r="O120" s="58">
        <f>'Daily Biomass Sandy'!C119</f>
        <v>918.17419354838751</v>
      </c>
      <c r="Q120" s="22">
        <v>304</v>
      </c>
      <c r="R120" s="22"/>
      <c r="S120" s="23">
        <f>'Daily Biomass Loamy'!C119</f>
        <v>630.00000000000182</v>
      </c>
      <c r="U120" s="28">
        <v>311</v>
      </c>
      <c r="V120" s="25"/>
      <c r="W120" s="28">
        <f>'Daily Biomass Loamy'!C119</f>
        <v>630.00000000000182</v>
      </c>
      <c r="Y120" s="30">
        <v>322</v>
      </c>
      <c r="Z120" s="30"/>
      <c r="AA120" s="33">
        <f>'Daily Biomass Loamy'!C119</f>
        <v>630.00000000000182</v>
      </c>
      <c r="AC120" s="34">
        <v>304</v>
      </c>
      <c r="AE120" s="37">
        <f>'Daily Biomass Mixed'!C119</f>
        <v>709.92000000000098</v>
      </c>
      <c r="AG120" s="38">
        <v>322</v>
      </c>
      <c r="AH120" s="38"/>
      <c r="AI120" s="41">
        <f>'Daily Biomass Mixed'!C119</f>
        <v>709.92000000000098</v>
      </c>
      <c r="AK120" s="43">
        <v>368</v>
      </c>
      <c r="AM120" s="48">
        <f>'Daily Biomass Mixed'!C119</f>
        <v>709.92000000000098</v>
      </c>
      <c r="AO120" s="62">
        <v>368</v>
      </c>
      <c r="AQ120" s="63">
        <f>'Daily Biomass Mixed'!C119</f>
        <v>709.92000000000098</v>
      </c>
    </row>
    <row r="121" spans="1:43" ht="15" x14ac:dyDescent="0.25">
      <c r="A121" s="7">
        <v>42257</v>
      </c>
      <c r="B121">
        <v>119</v>
      </c>
      <c r="C121" s="7">
        <f t="shared" si="1"/>
        <v>42623</v>
      </c>
      <c r="D121" s="5">
        <f>'Steer Intake'!F120</f>
        <v>5508.36</v>
      </c>
      <c r="E121" s="43">
        <v>319</v>
      </c>
      <c r="F121" s="47"/>
      <c r="G121" s="47">
        <f>'Daily Biomass Sandy'!C120</f>
        <v>919.39354838709721</v>
      </c>
      <c r="I121" s="13">
        <v>325</v>
      </c>
      <c r="J121" s="15"/>
      <c r="K121" s="15">
        <f>'Daily Biomass Sandy'!C120</f>
        <v>919.39354838709721</v>
      </c>
      <c r="M121" s="57">
        <v>325</v>
      </c>
      <c r="N121" s="58"/>
      <c r="O121" s="58">
        <f>'Daily Biomass Sandy'!C120</f>
        <v>919.39354838709721</v>
      </c>
      <c r="Q121" s="22">
        <v>304</v>
      </c>
      <c r="R121" s="22"/>
      <c r="S121" s="23">
        <f>'Daily Biomass Loamy'!C120</f>
        <v>630.00000000000182</v>
      </c>
      <c r="U121" s="28">
        <v>311</v>
      </c>
      <c r="V121" s="25"/>
      <c r="W121" s="28">
        <f>'Daily Biomass Loamy'!C120</f>
        <v>630.00000000000182</v>
      </c>
      <c r="Y121" s="30">
        <v>322</v>
      </c>
      <c r="Z121" s="30"/>
      <c r="AA121" s="33">
        <f>'Daily Biomass Loamy'!C120</f>
        <v>630.00000000000182</v>
      </c>
      <c r="AC121" s="34">
        <v>304</v>
      </c>
      <c r="AE121" s="37">
        <f>'Daily Biomass Mixed'!C120</f>
        <v>710.400000000001</v>
      </c>
      <c r="AG121" s="38">
        <v>322</v>
      </c>
      <c r="AH121" s="38"/>
      <c r="AI121" s="41">
        <f>'Daily Biomass Mixed'!C120</f>
        <v>710.400000000001</v>
      </c>
      <c r="AK121" s="43">
        <v>368</v>
      </c>
      <c r="AM121" s="48">
        <f>'Daily Biomass Mixed'!C120</f>
        <v>710.400000000001</v>
      </c>
      <c r="AO121" s="62">
        <v>368</v>
      </c>
      <c r="AQ121" s="63">
        <f>'Daily Biomass Mixed'!C120</f>
        <v>710.400000000001</v>
      </c>
    </row>
    <row r="122" spans="1:43" ht="15" x14ac:dyDescent="0.25">
      <c r="A122" s="7">
        <v>42258</v>
      </c>
      <c r="B122">
        <v>120</v>
      </c>
      <c r="C122" s="7">
        <f t="shared" si="1"/>
        <v>42624</v>
      </c>
      <c r="D122" s="5">
        <f>'Steer Intake'!F121</f>
        <v>5521.23</v>
      </c>
      <c r="E122" s="43">
        <v>319</v>
      </c>
      <c r="F122" s="47"/>
      <c r="G122" s="47">
        <f>'Daily Biomass Sandy'!C121</f>
        <v>920.61290322580692</v>
      </c>
      <c r="I122" s="13">
        <v>325</v>
      </c>
      <c r="J122" s="15"/>
      <c r="K122" s="15">
        <f>'Daily Biomass Sandy'!C121</f>
        <v>920.61290322580692</v>
      </c>
      <c r="M122" s="57">
        <v>325</v>
      </c>
      <c r="N122" s="58"/>
      <c r="O122" s="58">
        <f>'Daily Biomass Sandy'!C121</f>
        <v>920.61290322580692</v>
      </c>
      <c r="Q122" s="22">
        <v>304</v>
      </c>
      <c r="R122" s="22"/>
      <c r="S122" s="23">
        <f>'Daily Biomass Loamy'!C121</f>
        <v>630.00000000000182</v>
      </c>
      <c r="U122" s="28">
        <v>311</v>
      </c>
      <c r="V122" s="25"/>
      <c r="W122" s="28">
        <f>'Daily Biomass Loamy'!C121</f>
        <v>630.00000000000182</v>
      </c>
      <c r="Y122" s="30">
        <v>322</v>
      </c>
      <c r="Z122" s="30"/>
      <c r="AA122" s="33">
        <f>'Daily Biomass Loamy'!C121</f>
        <v>630.00000000000182</v>
      </c>
      <c r="AC122" s="34">
        <v>304</v>
      </c>
      <c r="AE122" s="37">
        <f>'Daily Biomass Mixed'!C121</f>
        <v>710.88000000000102</v>
      </c>
      <c r="AG122" s="38">
        <v>322</v>
      </c>
      <c r="AH122" s="38"/>
      <c r="AI122" s="41">
        <f>'Daily Biomass Mixed'!C121</f>
        <v>710.88000000000102</v>
      </c>
      <c r="AK122" s="43">
        <v>368</v>
      </c>
      <c r="AM122" s="48">
        <f>'Daily Biomass Mixed'!C121</f>
        <v>710.88000000000102</v>
      </c>
      <c r="AO122" s="62">
        <v>368</v>
      </c>
      <c r="AQ122" s="63">
        <f>'Daily Biomass Mixed'!C121</f>
        <v>710.88000000000102</v>
      </c>
    </row>
    <row r="123" spans="1:43" ht="15" x14ac:dyDescent="0.25">
      <c r="A123" s="7">
        <v>42259</v>
      </c>
      <c r="B123">
        <v>121</v>
      </c>
      <c r="C123" s="7">
        <f t="shared" si="1"/>
        <v>42625</v>
      </c>
      <c r="D123" s="5">
        <f>'Steer Intake'!F122</f>
        <v>5534.0999999999995</v>
      </c>
      <c r="E123" s="43">
        <v>319</v>
      </c>
      <c r="F123" s="47"/>
      <c r="G123" s="47">
        <f>'Daily Biomass Sandy'!C122</f>
        <v>921.83225806451662</v>
      </c>
      <c r="I123" s="13">
        <v>325</v>
      </c>
      <c r="J123" s="15"/>
      <c r="K123" s="15">
        <f>'Daily Biomass Sandy'!C122</f>
        <v>921.83225806451662</v>
      </c>
      <c r="M123" s="57">
        <v>325</v>
      </c>
      <c r="N123" s="58"/>
      <c r="O123" s="58">
        <f>'Daily Biomass Sandy'!C122</f>
        <v>921.83225806451662</v>
      </c>
      <c r="Q123" s="22">
        <v>304</v>
      </c>
      <c r="R123" s="22"/>
      <c r="S123" s="23">
        <f>'Daily Biomass Loamy'!C122</f>
        <v>630.00000000000182</v>
      </c>
      <c r="U123" s="28">
        <v>311</v>
      </c>
      <c r="V123" s="25"/>
      <c r="W123" s="28">
        <f>'Daily Biomass Loamy'!C122</f>
        <v>630.00000000000182</v>
      </c>
      <c r="Y123" s="30">
        <v>322</v>
      </c>
      <c r="Z123" s="30"/>
      <c r="AA123" s="33">
        <f>'Daily Biomass Loamy'!C122</f>
        <v>630.00000000000182</v>
      </c>
      <c r="AC123" s="34">
        <v>304</v>
      </c>
      <c r="AE123" s="37">
        <f>'Daily Biomass Mixed'!C122</f>
        <v>711.36000000000104</v>
      </c>
      <c r="AG123" s="38">
        <v>322</v>
      </c>
      <c r="AH123" s="38"/>
      <c r="AI123" s="41">
        <f>'Daily Biomass Mixed'!C122</f>
        <v>711.36000000000104</v>
      </c>
      <c r="AK123" s="43">
        <v>368</v>
      </c>
      <c r="AM123" s="48">
        <f>'Daily Biomass Mixed'!C122</f>
        <v>711.36000000000104</v>
      </c>
      <c r="AO123" s="62">
        <v>368</v>
      </c>
      <c r="AQ123" s="63">
        <f>'Daily Biomass Mixed'!C122</f>
        <v>711.36000000000104</v>
      </c>
    </row>
    <row r="124" spans="1:43" ht="15" x14ac:dyDescent="0.25">
      <c r="A124" s="7">
        <v>42260</v>
      </c>
      <c r="B124">
        <v>122</v>
      </c>
      <c r="C124" s="7">
        <f t="shared" si="1"/>
        <v>42626</v>
      </c>
      <c r="D124" s="5">
        <f>'Steer Intake'!F123</f>
        <v>5546.97</v>
      </c>
      <c r="E124" s="43">
        <v>319</v>
      </c>
      <c r="F124" s="47"/>
      <c r="G124" s="47">
        <f>'Daily Biomass Sandy'!C123</f>
        <v>923.05161290322633</v>
      </c>
      <c r="I124" s="13">
        <v>325</v>
      </c>
      <c r="J124" s="15"/>
      <c r="K124" s="15">
        <f>'Daily Biomass Sandy'!C123</f>
        <v>923.05161290322633</v>
      </c>
      <c r="M124" s="57">
        <v>325</v>
      </c>
      <c r="N124" s="58"/>
      <c r="O124" s="58">
        <f>'Daily Biomass Sandy'!C123</f>
        <v>923.05161290322633</v>
      </c>
      <c r="Q124" s="22">
        <v>304</v>
      </c>
      <c r="R124" s="22"/>
      <c r="S124" s="23">
        <f>'Daily Biomass Loamy'!C123</f>
        <v>630.00000000000182</v>
      </c>
      <c r="U124" s="28">
        <v>311</v>
      </c>
      <c r="V124" s="25"/>
      <c r="W124" s="28">
        <f>'Daily Biomass Loamy'!C123</f>
        <v>630.00000000000182</v>
      </c>
      <c r="Y124" s="30">
        <v>322</v>
      </c>
      <c r="Z124" s="30"/>
      <c r="AA124" s="33">
        <f>'Daily Biomass Loamy'!C123</f>
        <v>630.00000000000182</v>
      </c>
      <c r="AC124" s="34">
        <v>304</v>
      </c>
      <c r="AE124" s="37">
        <f>'Daily Biomass Mixed'!C123</f>
        <v>711.84000000000106</v>
      </c>
      <c r="AG124" s="38">
        <v>322</v>
      </c>
      <c r="AH124" s="38"/>
      <c r="AI124" s="41">
        <f>'Daily Biomass Mixed'!C123</f>
        <v>711.84000000000106</v>
      </c>
      <c r="AK124" s="43">
        <v>368</v>
      </c>
      <c r="AM124" s="48">
        <f>'Daily Biomass Mixed'!C123</f>
        <v>711.84000000000106</v>
      </c>
      <c r="AO124" s="62">
        <v>368</v>
      </c>
      <c r="AQ124" s="63">
        <f>'Daily Biomass Mixed'!C123</f>
        <v>711.84000000000106</v>
      </c>
    </row>
    <row r="125" spans="1:43" ht="15" x14ac:dyDescent="0.25">
      <c r="A125" s="7">
        <v>42261</v>
      </c>
      <c r="B125">
        <v>123</v>
      </c>
      <c r="C125" s="7">
        <f t="shared" si="1"/>
        <v>42627</v>
      </c>
      <c r="D125" s="5">
        <f>'Steer Intake'!F124</f>
        <v>5559.84</v>
      </c>
      <c r="E125" s="43">
        <v>319</v>
      </c>
      <c r="F125" s="47"/>
      <c r="G125" s="47">
        <f>'Daily Biomass Sandy'!C124</f>
        <v>924.27096774193603</v>
      </c>
      <c r="I125" s="13">
        <v>325</v>
      </c>
      <c r="J125" s="15"/>
      <c r="K125" s="15">
        <f>'Daily Biomass Sandy'!C124</f>
        <v>924.27096774193603</v>
      </c>
      <c r="M125" s="57">
        <v>325</v>
      </c>
      <c r="N125" s="58"/>
      <c r="O125" s="58">
        <f>'Daily Biomass Sandy'!C124</f>
        <v>924.27096774193603</v>
      </c>
      <c r="Q125" s="22">
        <v>304</v>
      </c>
      <c r="R125" s="22"/>
      <c r="S125" s="23">
        <f>'Daily Biomass Loamy'!C124</f>
        <v>630.00000000000182</v>
      </c>
      <c r="U125" s="28">
        <v>311</v>
      </c>
      <c r="V125" s="25"/>
      <c r="W125" s="28">
        <f>'Daily Biomass Loamy'!C124</f>
        <v>630.00000000000182</v>
      </c>
      <c r="Y125" s="30">
        <v>322</v>
      </c>
      <c r="Z125" s="30"/>
      <c r="AA125" s="33">
        <f>'Daily Biomass Loamy'!C124</f>
        <v>630.00000000000182</v>
      </c>
      <c r="AC125" s="34">
        <v>304</v>
      </c>
      <c r="AE125" s="37">
        <f>'Daily Biomass Mixed'!C124</f>
        <v>712.32000000000107</v>
      </c>
      <c r="AG125" s="38">
        <v>322</v>
      </c>
      <c r="AH125" s="38"/>
      <c r="AI125" s="41">
        <f>'Daily Biomass Mixed'!C124</f>
        <v>712.32000000000107</v>
      </c>
      <c r="AK125" s="43">
        <v>368</v>
      </c>
      <c r="AM125" s="48">
        <f>'Daily Biomass Mixed'!C124</f>
        <v>712.32000000000107</v>
      </c>
      <c r="AO125" s="62">
        <v>368</v>
      </c>
      <c r="AQ125" s="63">
        <f>'Daily Biomass Mixed'!C124</f>
        <v>712.32000000000107</v>
      </c>
    </row>
    <row r="126" spans="1:43" ht="15" x14ac:dyDescent="0.25">
      <c r="A126" s="7">
        <v>42262</v>
      </c>
      <c r="B126">
        <v>124</v>
      </c>
      <c r="C126" s="7">
        <f t="shared" si="1"/>
        <v>42628</v>
      </c>
      <c r="D126" s="5">
        <f>'Steer Intake'!F125</f>
        <v>5572.71</v>
      </c>
      <c r="E126" s="43">
        <v>319</v>
      </c>
      <c r="F126" s="47"/>
      <c r="G126" s="47">
        <f>'Daily Biomass Sandy'!C125</f>
        <v>925.49032258064574</v>
      </c>
      <c r="I126" s="13">
        <v>325</v>
      </c>
      <c r="J126" s="15"/>
      <c r="K126" s="15">
        <f>'Daily Biomass Sandy'!C125</f>
        <v>925.49032258064574</v>
      </c>
      <c r="M126" s="57">
        <v>325</v>
      </c>
      <c r="N126" s="58"/>
      <c r="O126" s="58">
        <f>'Daily Biomass Sandy'!C125</f>
        <v>925.49032258064574</v>
      </c>
      <c r="Q126" s="22">
        <v>304</v>
      </c>
      <c r="R126" s="22"/>
      <c r="S126" s="23">
        <f>'Daily Biomass Loamy'!C125</f>
        <v>630.00000000000182</v>
      </c>
      <c r="U126" s="28">
        <v>311</v>
      </c>
      <c r="V126" s="25"/>
      <c r="W126" s="28">
        <f>'Daily Biomass Loamy'!C125</f>
        <v>630.00000000000182</v>
      </c>
      <c r="Y126" s="30">
        <v>322</v>
      </c>
      <c r="Z126" s="30"/>
      <c r="AA126" s="33">
        <f>'Daily Biomass Loamy'!C125</f>
        <v>630.00000000000182</v>
      </c>
      <c r="AC126" s="34">
        <v>304</v>
      </c>
      <c r="AE126" s="37">
        <f>'Daily Biomass Mixed'!C125</f>
        <v>712.80000000000109</v>
      </c>
      <c r="AG126" s="38">
        <v>322</v>
      </c>
      <c r="AH126" s="38"/>
      <c r="AI126" s="41">
        <f>'Daily Biomass Mixed'!C125</f>
        <v>712.80000000000109</v>
      </c>
      <c r="AK126" s="43">
        <v>368</v>
      </c>
      <c r="AM126" s="48">
        <f>'Daily Biomass Mixed'!C125</f>
        <v>712.80000000000109</v>
      </c>
      <c r="AO126" s="62">
        <v>368</v>
      </c>
      <c r="AQ126" s="63">
        <f>'Daily Biomass Mixed'!C125</f>
        <v>712.80000000000109</v>
      </c>
    </row>
    <row r="127" spans="1:43" ht="15" x14ac:dyDescent="0.25">
      <c r="A127" s="7">
        <v>42263</v>
      </c>
      <c r="B127">
        <v>125</v>
      </c>
      <c r="C127" s="7">
        <f t="shared" si="1"/>
        <v>42629</v>
      </c>
      <c r="D127" s="5">
        <f>'Steer Intake'!F126</f>
        <v>5585.58</v>
      </c>
      <c r="E127" s="43">
        <v>319</v>
      </c>
      <c r="F127" s="47"/>
      <c r="G127" s="47">
        <f>'Daily Biomass Sandy'!C126</f>
        <v>926.70967741935544</v>
      </c>
      <c r="I127" s="13">
        <v>325</v>
      </c>
      <c r="J127" s="15"/>
      <c r="K127" s="15">
        <f>'Daily Biomass Sandy'!C126</f>
        <v>926.70967741935544</v>
      </c>
      <c r="M127" s="57">
        <v>325</v>
      </c>
      <c r="N127" s="58"/>
      <c r="O127" s="58">
        <f>'Daily Biomass Sandy'!C126</f>
        <v>926.70967741935544</v>
      </c>
      <c r="Q127" s="22">
        <v>304</v>
      </c>
      <c r="R127" s="22"/>
      <c r="S127" s="23">
        <f>'Daily Biomass Loamy'!C126</f>
        <v>630.00000000000182</v>
      </c>
      <c r="U127" s="28">
        <v>311</v>
      </c>
      <c r="V127" s="25"/>
      <c r="W127" s="28">
        <f>'Daily Biomass Loamy'!C126</f>
        <v>630.00000000000182</v>
      </c>
      <c r="Y127" s="30">
        <v>322</v>
      </c>
      <c r="Z127" s="30"/>
      <c r="AA127" s="33">
        <f>'Daily Biomass Loamy'!C126</f>
        <v>630.00000000000182</v>
      </c>
      <c r="AC127" s="34">
        <v>304</v>
      </c>
      <c r="AE127" s="37">
        <f>'Daily Biomass Mixed'!C126</f>
        <v>713.28000000000111</v>
      </c>
      <c r="AG127" s="38">
        <v>322</v>
      </c>
      <c r="AH127" s="38"/>
      <c r="AI127" s="41">
        <f>'Daily Biomass Mixed'!C126</f>
        <v>713.28000000000111</v>
      </c>
      <c r="AK127" s="43">
        <v>368</v>
      </c>
      <c r="AM127" s="48">
        <f>'Daily Biomass Mixed'!C126</f>
        <v>713.28000000000111</v>
      </c>
      <c r="AO127" s="62">
        <v>368</v>
      </c>
      <c r="AQ127" s="63">
        <f>'Daily Biomass Mixed'!C126</f>
        <v>713.28000000000111</v>
      </c>
    </row>
    <row r="128" spans="1:43" ht="15" x14ac:dyDescent="0.25">
      <c r="A128" s="7">
        <v>42264</v>
      </c>
      <c r="B128">
        <v>126</v>
      </c>
      <c r="C128" s="7">
        <f t="shared" si="1"/>
        <v>42630</v>
      </c>
      <c r="D128" s="5">
        <f>'Steer Intake'!F127</f>
        <v>5598.45</v>
      </c>
      <c r="E128" s="43">
        <v>319</v>
      </c>
      <c r="F128" s="47"/>
      <c r="G128" s="47">
        <f>'Daily Biomass Sandy'!C127</f>
        <v>927.92903225806515</v>
      </c>
      <c r="I128" s="13">
        <v>325</v>
      </c>
      <c r="J128" s="15"/>
      <c r="K128" s="15">
        <f>'Daily Biomass Sandy'!C127</f>
        <v>927.92903225806515</v>
      </c>
      <c r="M128" s="57">
        <v>325</v>
      </c>
      <c r="N128" s="58"/>
      <c r="O128" s="58">
        <f>'Daily Biomass Sandy'!C127</f>
        <v>927.92903225806515</v>
      </c>
      <c r="Q128" s="22">
        <v>304</v>
      </c>
      <c r="R128" s="22"/>
      <c r="S128" s="23">
        <f>'Daily Biomass Loamy'!C127</f>
        <v>630.00000000000182</v>
      </c>
      <c r="U128" s="28">
        <v>311</v>
      </c>
      <c r="V128" s="25"/>
      <c r="W128" s="28">
        <f>'Daily Biomass Loamy'!C127</f>
        <v>630.00000000000182</v>
      </c>
      <c r="Y128" s="30">
        <v>322</v>
      </c>
      <c r="Z128" s="30"/>
      <c r="AA128" s="33">
        <f>'Daily Biomass Loamy'!C127</f>
        <v>630.00000000000182</v>
      </c>
      <c r="AC128" s="34">
        <v>304</v>
      </c>
      <c r="AE128" s="37">
        <f>'Daily Biomass Mixed'!C127</f>
        <v>713.76000000000113</v>
      </c>
      <c r="AG128" s="38">
        <v>322</v>
      </c>
      <c r="AH128" s="38"/>
      <c r="AI128" s="41">
        <f>'Daily Biomass Mixed'!C127</f>
        <v>713.76000000000113</v>
      </c>
      <c r="AK128" s="43">
        <v>368</v>
      </c>
      <c r="AM128" s="48">
        <f>'Daily Biomass Mixed'!C127</f>
        <v>713.76000000000113</v>
      </c>
      <c r="AO128" s="62">
        <v>368</v>
      </c>
      <c r="AQ128" s="63">
        <f>'Daily Biomass Mixed'!C127</f>
        <v>713.76000000000113</v>
      </c>
    </row>
    <row r="129" spans="1:43" ht="15" x14ac:dyDescent="0.25">
      <c r="A129" s="7">
        <v>42265</v>
      </c>
      <c r="B129">
        <v>127</v>
      </c>
      <c r="C129" s="7">
        <f t="shared" si="1"/>
        <v>42631</v>
      </c>
      <c r="D129" s="5">
        <f>'Steer Intake'!F128</f>
        <v>5611.32</v>
      </c>
      <c r="E129" s="43">
        <v>319</v>
      </c>
      <c r="F129" s="47"/>
      <c r="G129" s="47">
        <f>'Daily Biomass Sandy'!C128</f>
        <v>929.14838709677485</v>
      </c>
      <c r="I129" s="13">
        <v>325</v>
      </c>
      <c r="J129" s="15"/>
      <c r="K129" s="15">
        <f>'Daily Biomass Sandy'!C128</f>
        <v>929.14838709677485</v>
      </c>
      <c r="M129" s="57">
        <v>325</v>
      </c>
      <c r="N129" s="58"/>
      <c r="O129" s="58">
        <f>'Daily Biomass Sandy'!C128</f>
        <v>929.14838709677485</v>
      </c>
      <c r="Q129" s="22">
        <v>304</v>
      </c>
      <c r="R129" s="22"/>
      <c r="S129" s="23">
        <f>'Daily Biomass Loamy'!C128</f>
        <v>630.00000000000182</v>
      </c>
      <c r="U129" s="28">
        <v>311</v>
      </c>
      <c r="V129" s="25"/>
      <c r="W129" s="28">
        <f>'Daily Biomass Loamy'!C128</f>
        <v>630.00000000000182</v>
      </c>
      <c r="Y129" s="30">
        <v>322</v>
      </c>
      <c r="Z129" s="30"/>
      <c r="AA129" s="33">
        <f>'Daily Biomass Loamy'!C128</f>
        <v>630.00000000000182</v>
      </c>
      <c r="AC129" s="34">
        <v>304</v>
      </c>
      <c r="AE129" s="37">
        <f>'Daily Biomass Mixed'!C128</f>
        <v>714.24000000000115</v>
      </c>
      <c r="AG129" s="38">
        <v>322</v>
      </c>
      <c r="AH129" s="38"/>
      <c r="AI129" s="41">
        <f>'Daily Biomass Mixed'!C128</f>
        <v>714.24000000000115</v>
      </c>
      <c r="AK129" s="43">
        <v>368</v>
      </c>
      <c r="AM129" s="48">
        <f>'Daily Biomass Mixed'!C128</f>
        <v>714.24000000000115</v>
      </c>
      <c r="AO129" s="62">
        <v>368</v>
      </c>
      <c r="AQ129" s="63">
        <f>'Daily Biomass Mixed'!C128</f>
        <v>714.24000000000115</v>
      </c>
    </row>
    <row r="130" spans="1:43" ht="15" x14ac:dyDescent="0.25">
      <c r="A130" s="7">
        <v>42266</v>
      </c>
      <c r="B130">
        <v>128</v>
      </c>
      <c r="C130" s="7">
        <f t="shared" si="1"/>
        <v>42632</v>
      </c>
      <c r="D130" s="5">
        <f>'Steer Intake'!F129</f>
        <v>5624.19</v>
      </c>
      <c r="E130" s="43">
        <v>319</v>
      </c>
      <c r="F130" s="47"/>
      <c r="G130" s="47">
        <f>'Daily Biomass Sandy'!C129</f>
        <v>930.36774193548456</v>
      </c>
      <c r="I130" s="13">
        <v>325</v>
      </c>
      <c r="J130" s="15"/>
      <c r="K130" s="15">
        <f>'Daily Biomass Sandy'!C129</f>
        <v>930.36774193548456</v>
      </c>
      <c r="M130" s="57">
        <v>325</v>
      </c>
      <c r="N130" s="58"/>
      <c r="O130" s="58">
        <f>'Daily Biomass Sandy'!C129</f>
        <v>930.36774193548456</v>
      </c>
      <c r="Q130" s="22">
        <v>304</v>
      </c>
      <c r="R130" s="22"/>
      <c r="S130" s="23">
        <f>'Daily Biomass Loamy'!C129</f>
        <v>630.00000000000182</v>
      </c>
      <c r="U130" s="28">
        <v>311</v>
      </c>
      <c r="V130" s="25"/>
      <c r="W130" s="28">
        <f>'Daily Biomass Loamy'!C129</f>
        <v>630.00000000000182</v>
      </c>
      <c r="Y130" s="30">
        <v>322</v>
      </c>
      <c r="Z130" s="30"/>
      <c r="AA130" s="33">
        <f>'Daily Biomass Loamy'!C129</f>
        <v>630.00000000000182</v>
      </c>
      <c r="AC130" s="34">
        <v>304</v>
      </c>
      <c r="AE130" s="37">
        <f>'Daily Biomass Mixed'!C129</f>
        <v>714.72000000000116</v>
      </c>
      <c r="AG130" s="38">
        <v>322</v>
      </c>
      <c r="AH130" s="38"/>
      <c r="AI130" s="41">
        <f>'Daily Biomass Mixed'!C129</f>
        <v>714.72000000000116</v>
      </c>
      <c r="AK130" s="43">
        <v>368</v>
      </c>
      <c r="AM130" s="48">
        <f>'Daily Biomass Mixed'!C129</f>
        <v>714.72000000000116</v>
      </c>
      <c r="AO130" s="62">
        <v>368</v>
      </c>
      <c r="AQ130" s="63">
        <f>'Daily Biomass Mixed'!C129</f>
        <v>714.72000000000116</v>
      </c>
    </row>
    <row r="131" spans="1:43" ht="15" x14ac:dyDescent="0.25">
      <c r="A131" s="7">
        <v>42267</v>
      </c>
      <c r="B131">
        <v>129</v>
      </c>
      <c r="C131" s="7">
        <f t="shared" si="1"/>
        <v>42633</v>
      </c>
      <c r="D131" s="5">
        <f>'Steer Intake'!F130</f>
        <v>5637.06</v>
      </c>
      <c r="E131" s="43">
        <v>319</v>
      </c>
      <c r="F131" s="47"/>
      <c r="G131" s="47">
        <f>'Daily Biomass Sandy'!C130</f>
        <v>931.58709677419426</v>
      </c>
      <c r="I131" s="13">
        <v>325</v>
      </c>
      <c r="J131" s="15"/>
      <c r="K131" s="15">
        <f>'Daily Biomass Sandy'!C130</f>
        <v>931.58709677419426</v>
      </c>
      <c r="M131" s="57">
        <v>325</v>
      </c>
      <c r="N131" s="58"/>
      <c r="O131" s="58">
        <f>'Daily Biomass Sandy'!C130</f>
        <v>931.58709677419426</v>
      </c>
      <c r="Q131" s="22">
        <v>304</v>
      </c>
      <c r="R131" s="22"/>
      <c r="S131" s="23">
        <f>'Daily Biomass Loamy'!C130</f>
        <v>630.00000000000182</v>
      </c>
      <c r="U131" s="28">
        <v>311</v>
      </c>
      <c r="V131" s="25"/>
      <c r="W131" s="28">
        <f>'Daily Biomass Loamy'!C130</f>
        <v>630.00000000000182</v>
      </c>
      <c r="Y131" s="30">
        <v>322</v>
      </c>
      <c r="Z131" s="30"/>
      <c r="AA131" s="33">
        <f>'Daily Biomass Loamy'!C130</f>
        <v>630.00000000000182</v>
      </c>
      <c r="AC131" s="34">
        <v>304</v>
      </c>
      <c r="AE131" s="37">
        <f>'Daily Biomass Mixed'!C130</f>
        <v>715.20000000000118</v>
      </c>
      <c r="AG131" s="38">
        <v>322</v>
      </c>
      <c r="AH131" s="38"/>
      <c r="AI131" s="41">
        <f>'Daily Biomass Mixed'!C130</f>
        <v>715.20000000000118</v>
      </c>
      <c r="AK131" s="43">
        <v>368</v>
      </c>
      <c r="AM131" s="48">
        <f>'Daily Biomass Mixed'!C130</f>
        <v>715.20000000000118</v>
      </c>
      <c r="AO131" s="62">
        <v>368</v>
      </c>
      <c r="AQ131" s="63">
        <f>'Daily Biomass Mixed'!C130</f>
        <v>715.20000000000118</v>
      </c>
    </row>
    <row r="132" spans="1:43" x14ac:dyDescent="0.3">
      <c r="A132" s="7">
        <v>42268</v>
      </c>
      <c r="B132">
        <v>130</v>
      </c>
      <c r="C132" s="7">
        <f t="shared" si="1"/>
        <v>42634</v>
      </c>
      <c r="D132" s="5">
        <f>'Steer Intake'!F131</f>
        <v>5649.93</v>
      </c>
      <c r="E132" s="43">
        <v>319</v>
      </c>
      <c r="F132" s="47"/>
      <c r="G132" s="47">
        <f>'Daily Biomass Sandy'!C131</f>
        <v>932.80645161290397</v>
      </c>
      <c r="I132" s="13">
        <v>325</v>
      </c>
      <c r="J132" s="15"/>
      <c r="K132" s="15">
        <f>'Daily Biomass Sandy'!C131</f>
        <v>932.80645161290397</v>
      </c>
      <c r="M132" s="57">
        <v>325</v>
      </c>
      <c r="N132" s="58"/>
      <c r="O132" s="58">
        <f>'Daily Biomass Sandy'!C131</f>
        <v>932.80645161290397</v>
      </c>
      <c r="Q132" s="22">
        <v>304</v>
      </c>
      <c r="R132" s="22"/>
      <c r="S132" s="23">
        <f>'Daily Biomass Loamy'!C131</f>
        <v>630.00000000000182</v>
      </c>
      <c r="U132" s="28">
        <v>311</v>
      </c>
      <c r="V132" s="25"/>
      <c r="W132" s="28">
        <f>'Daily Biomass Loamy'!C131</f>
        <v>630.00000000000182</v>
      </c>
      <c r="Y132" s="30">
        <v>322</v>
      </c>
      <c r="Z132" s="30"/>
      <c r="AA132" s="33">
        <f>'Daily Biomass Loamy'!C131</f>
        <v>630.00000000000182</v>
      </c>
      <c r="AC132" s="34">
        <v>304</v>
      </c>
      <c r="AE132" s="37">
        <f>'Daily Biomass Mixed'!C131</f>
        <v>715.6800000000012</v>
      </c>
      <c r="AG132" s="38">
        <v>322</v>
      </c>
      <c r="AH132" s="38"/>
      <c r="AI132" s="41">
        <f>'Daily Biomass Mixed'!C131</f>
        <v>715.6800000000012</v>
      </c>
      <c r="AK132" s="43">
        <v>368</v>
      </c>
      <c r="AM132" s="48">
        <f>'Daily Biomass Mixed'!C131</f>
        <v>715.6800000000012</v>
      </c>
      <c r="AO132" s="62">
        <v>368</v>
      </c>
      <c r="AQ132" s="63">
        <f>'Daily Biomass Mixed'!C131</f>
        <v>715.6800000000012</v>
      </c>
    </row>
    <row r="133" spans="1:43" x14ac:dyDescent="0.3">
      <c r="A133" s="7">
        <v>42269</v>
      </c>
      <c r="B133">
        <v>131</v>
      </c>
      <c r="C133" s="7">
        <f t="shared" ref="C133:C142" si="2">C132+1</f>
        <v>42635</v>
      </c>
      <c r="D133" s="5">
        <f>'Steer Intake'!F132</f>
        <v>5662.8</v>
      </c>
      <c r="E133" s="43">
        <v>319</v>
      </c>
      <c r="F133" s="47"/>
      <c r="G133" s="47">
        <f>'Daily Biomass Sandy'!C132</f>
        <v>934.02580645161368</v>
      </c>
      <c r="I133" s="13">
        <v>325</v>
      </c>
      <c r="J133" s="15"/>
      <c r="K133" s="15">
        <f>'Daily Biomass Sandy'!C132</f>
        <v>934.02580645161368</v>
      </c>
      <c r="M133" s="57">
        <v>325</v>
      </c>
      <c r="N133" s="58"/>
      <c r="O133" s="58">
        <f>'Daily Biomass Sandy'!C132</f>
        <v>934.02580645161368</v>
      </c>
      <c r="Q133" s="22">
        <v>304</v>
      </c>
      <c r="R133" s="22"/>
      <c r="S133" s="23">
        <f>'Daily Biomass Loamy'!C132</f>
        <v>630.00000000000182</v>
      </c>
      <c r="U133" s="28">
        <v>311</v>
      </c>
      <c r="V133" s="25"/>
      <c r="W133" s="28">
        <f>'Daily Biomass Loamy'!C132</f>
        <v>630.00000000000182</v>
      </c>
      <c r="Y133" s="30">
        <v>322</v>
      </c>
      <c r="Z133" s="30"/>
      <c r="AA133" s="33">
        <f>'Daily Biomass Loamy'!C132</f>
        <v>630.00000000000182</v>
      </c>
      <c r="AC133" s="34">
        <v>304</v>
      </c>
      <c r="AE133" s="37">
        <f>'Daily Biomass Mixed'!C132</f>
        <v>716.16000000000122</v>
      </c>
      <c r="AG133" s="38">
        <v>322</v>
      </c>
      <c r="AH133" s="38"/>
      <c r="AI133" s="41">
        <f>'Daily Biomass Mixed'!C132</f>
        <v>716.16000000000122</v>
      </c>
      <c r="AK133" s="43">
        <v>368</v>
      </c>
      <c r="AM133" s="48">
        <f>'Daily Biomass Mixed'!C132</f>
        <v>716.16000000000122</v>
      </c>
      <c r="AO133" s="62">
        <v>368</v>
      </c>
      <c r="AQ133" s="63">
        <f>'Daily Biomass Mixed'!C132</f>
        <v>716.16000000000122</v>
      </c>
    </row>
    <row r="134" spans="1:43" x14ac:dyDescent="0.3">
      <c r="A134" s="7">
        <v>42270</v>
      </c>
      <c r="B134">
        <v>132</v>
      </c>
      <c r="C134" s="7">
        <f t="shared" si="2"/>
        <v>42636</v>
      </c>
      <c r="D134" s="5">
        <f>'Steer Intake'!F133</f>
        <v>5675.67</v>
      </c>
      <c r="E134" s="43">
        <v>319</v>
      </c>
      <c r="F134" s="47"/>
      <c r="G134" s="47">
        <f>'Daily Biomass Sandy'!C133</f>
        <v>935.24516129032338</v>
      </c>
      <c r="I134" s="13">
        <v>325</v>
      </c>
      <c r="J134" s="15"/>
      <c r="K134" s="15">
        <f>'Daily Biomass Sandy'!C133</f>
        <v>935.24516129032338</v>
      </c>
      <c r="M134" s="57">
        <v>325</v>
      </c>
      <c r="N134" s="58"/>
      <c r="O134" s="58">
        <f>'Daily Biomass Sandy'!C133</f>
        <v>935.24516129032338</v>
      </c>
      <c r="Q134" s="22">
        <v>304</v>
      </c>
      <c r="R134" s="22"/>
      <c r="S134" s="23">
        <f>'Daily Biomass Loamy'!C133</f>
        <v>630.00000000000182</v>
      </c>
      <c r="U134" s="28">
        <v>311</v>
      </c>
      <c r="V134" s="25"/>
      <c r="W134" s="28">
        <f>'Daily Biomass Loamy'!C133</f>
        <v>630.00000000000182</v>
      </c>
      <c r="Y134" s="30">
        <v>322</v>
      </c>
      <c r="Z134" s="30"/>
      <c r="AA134" s="33">
        <f>'Daily Biomass Loamy'!C133</f>
        <v>630.00000000000182</v>
      </c>
      <c r="AC134" s="34">
        <v>304</v>
      </c>
      <c r="AE134" s="37">
        <f>'Daily Biomass Mixed'!C133</f>
        <v>716.64000000000124</v>
      </c>
      <c r="AG134" s="38">
        <v>322</v>
      </c>
      <c r="AH134" s="38"/>
      <c r="AI134" s="41">
        <f>'Daily Biomass Mixed'!C133</f>
        <v>716.64000000000124</v>
      </c>
      <c r="AK134" s="43">
        <v>368</v>
      </c>
      <c r="AM134" s="48">
        <f>'Daily Biomass Mixed'!C133</f>
        <v>716.64000000000124</v>
      </c>
      <c r="AO134" s="62">
        <v>368</v>
      </c>
      <c r="AQ134" s="63">
        <f>'Daily Biomass Mixed'!C133</f>
        <v>716.64000000000124</v>
      </c>
    </row>
    <row r="135" spans="1:43" x14ac:dyDescent="0.3">
      <c r="A135" s="7">
        <v>42271</v>
      </c>
      <c r="B135">
        <v>133</v>
      </c>
      <c r="C135" s="7">
        <f t="shared" si="2"/>
        <v>42637</v>
      </c>
      <c r="D135" s="5">
        <f>'Steer Intake'!F134</f>
        <v>5688.54</v>
      </c>
      <c r="E135" s="43">
        <v>319</v>
      </c>
      <c r="F135" s="47"/>
      <c r="G135" s="47">
        <f>'Daily Biomass Sandy'!C134</f>
        <v>936.46451612903309</v>
      </c>
      <c r="I135" s="13">
        <v>325</v>
      </c>
      <c r="J135" s="15"/>
      <c r="K135" s="15">
        <f>'Daily Biomass Sandy'!C134</f>
        <v>936.46451612903309</v>
      </c>
      <c r="M135" s="57">
        <v>325</v>
      </c>
      <c r="N135" s="58"/>
      <c r="O135" s="58">
        <f>'Daily Biomass Sandy'!C134</f>
        <v>936.46451612903309</v>
      </c>
      <c r="Q135" s="22">
        <v>304</v>
      </c>
      <c r="R135" s="22"/>
      <c r="S135" s="23">
        <f>'Daily Biomass Loamy'!C134</f>
        <v>630.00000000000182</v>
      </c>
      <c r="U135" s="28">
        <v>311</v>
      </c>
      <c r="V135" s="25"/>
      <c r="W135" s="28">
        <f>'Daily Biomass Loamy'!C134</f>
        <v>630.00000000000182</v>
      </c>
      <c r="Y135" s="30">
        <v>322</v>
      </c>
      <c r="Z135" s="30"/>
      <c r="AA135" s="33">
        <f>'Daily Biomass Loamy'!C134</f>
        <v>630.00000000000182</v>
      </c>
      <c r="AC135" s="34">
        <v>304</v>
      </c>
      <c r="AE135" s="37">
        <f>'Daily Biomass Mixed'!C134</f>
        <v>717.12000000000126</v>
      </c>
      <c r="AG135" s="38">
        <v>322</v>
      </c>
      <c r="AH135" s="38"/>
      <c r="AI135" s="41">
        <f>'Daily Biomass Mixed'!C134</f>
        <v>717.12000000000126</v>
      </c>
      <c r="AK135" s="43">
        <v>368</v>
      </c>
      <c r="AM135" s="48">
        <f>'Daily Biomass Mixed'!C134</f>
        <v>717.12000000000126</v>
      </c>
      <c r="AO135" s="62">
        <v>368</v>
      </c>
      <c r="AQ135" s="63">
        <f>'Daily Biomass Mixed'!C134</f>
        <v>717.12000000000126</v>
      </c>
    </row>
    <row r="136" spans="1:43" x14ac:dyDescent="0.3">
      <c r="A136" s="7">
        <v>42272</v>
      </c>
      <c r="B136">
        <v>134</v>
      </c>
      <c r="C136" s="7">
        <f t="shared" si="2"/>
        <v>42638</v>
      </c>
      <c r="D136" s="5">
        <f>'Steer Intake'!F135</f>
        <v>5701.41</v>
      </c>
      <c r="E136" s="43">
        <v>319</v>
      </c>
      <c r="F136" s="47"/>
      <c r="G136" s="47">
        <f>'Daily Biomass Sandy'!C135</f>
        <v>937.68387096774279</v>
      </c>
      <c r="I136" s="13">
        <v>325</v>
      </c>
      <c r="J136" s="15"/>
      <c r="K136" s="15">
        <f>'Daily Biomass Sandy'!C135</f>
        <v>937.68387096774279</v>
      </c>
      <c r="M136" s="57">
        <v>325</v>
      </c>
      <c r="N136" s="58"/>
      <c r="O136" s="58">
        <f>'Daily Biomass Sandy'!C135</f>
        <v>937.68387096774279</v>
      </c>
      <c r="Q136" s="22">
        <v>304</v>
      </c>
      <c r="R136" s="22"/>
      <c r="S136" s="23">
        <f>'Daily Biomass Loamy'!C135</f>
        <v>630.00000000000182</v>
      </c>
      <c r="U136" s="28">
        <v>311</v>
      </c>
      <c r="V136" s="25"/>
      <c r="W136" s="28">
        <f>'Daily Biomass Loamy'!C135</f>
        <v>630.00000000000182</v>
      </c>
      <c r="Y136" s="30">
        <v>322</v>
      </c>
      <c r="Z136" s="30"/>
      <c r="AA136" s="33">
        <f>'Daily Biomass Loamy'!C135</f>
        <v>630.00000000000182</v>
      </c>
      <c r="AC136" s="34">
        <v>304</v>
      </c>
      <c r="AE136" s="37">
        <f>'Daily Biomass Mixed'!C135</f>
        <v>717.60000000000127</v>
      </c>
      <c r="AG136" s="38">
        <v>322</v>
      </c>
      <c r="AH136" s="38"/>
      <c r="AI136" s="41">
        <f>'Daily Biomass Mixed'!C135</f>
        <v>717.60000000000127</v>
      </c>
      <c r="AK136" s="43">
        <v>368</v>
      </c>
      <c r="AM136" s="48">
        <f>'Daily Biomass Mixed'!C135</f>
        <v>717.60000000000127</v>
      </c>
      <c r="AO136" s="62">
        <v>368</v>
      </c>
      <c r="AQ136" s="63">
        <f>'Daily Biomass Mixed'!C135</f>
        <v>717.60000000000127</v>
      </c>
    </row>
    <row r="137" spans="1:43" x14ac:dyDescent="0.3">
      <c r="A137" s="7">
        <v>42273</v>
      </c>
      <c r="B137">
        <v>135</v>
      </c>
      <c r="C137" s="7">
        <f t="shared" si="2"/>
        <v>42639</v>
      </c>
      <c r="D137" s="5">
        <f>'Steer Intake'!F136</f>
        <v>5714.2800000000007</v>
      </c>
      <c r="E137" s="43">
        <v>319</v>
      </c>
      <c r="F137" s="47"/>
      <c r="G137" s="47">
        <f>'Daily Biomass Sandy'!C136</f>
        <v>938.9032258064525</v>
      </c>
      <c r="I137" s="13">
        <v>325</v>
      </c>
      <c r="J137" s="15"/>
      <c r="K137" s="15">
        <f>'Daily Biomass Sandy'!C136</f>
        <v>938.9032258064525</v>
      </c>
      <c r="M137" s="57">
        <v>325</v>
      </c>
      <c r="N137" s="58"/>
      <c r="O137" s="58">
        <f>'Daily Biomass Sandy'!C136</f>
        <v>938.9032258064525</v>
      </c>
      <c r="Q137" s="22">
        <v>304</v>
      </c>
      <c r="R137" s="22"/>
      <c r="S137" s="23">
        <f>'Daily Biomass Loamy'!C136</f>
        <v>630.00000000000182</v>
      </c>
      <c r="U137" s="28">
        <v>311</v>
      </c>
      <c r="V137" s="25"/>
      <c r="W137" s="28">
        <f>'Daily Biomass Loamy'!C136</f>
        <v>630.00000000000182</v>
      </c>
      <c r="Y137" s="30">
        <v>322</v>
      </c>
      <c r="Z137" s="30"/>
      <c r="AA137" s="33">
        <f>'Daily Biomass Loamy'!C136</f>
        <v>630.00000000000182</v>
      </c>
      <c r="AC137" s="34">
        <v>304</v>
      </c>
      <c r="AE137" s="37">
        <f>'Daily Biomass Mixed'!C136</f>
        <v>718.08000000000129</v>
      </c>
      <c r="AG137" s="38">
        <v>322</v>
      </c>
      <c r="AH137" s="38"/>
      <c r="AI137" s="41">
        <f>'Daily Biomass Mixed'!C136</f>
        <v>718.08000000000129</v>
      </c>
      <c r="AK137" s="43">
        <v>368</v>
      </c>
      <c r="AM137" s="48">
        <f>'Daily Biomass Mixed'!C136</f>
        <v>718.08000000000129</v>
      </c>
      <c r="AO137" s="62">
        <v>368</v>
      </c>
      <c r="AQ137" s="63">
        <f>'Daily Biomass Mixed'!C136</f>
        <v>718.08000000000129</v>
      </c>
    </row>
    <row r="138" spans="1:43" x14ac:dyDescent="0.3">
      <c r="A138" s="7">
        <v>42274</v>
      </c>
      <c r="B138">
        <v>136</v>
      </c>
      <c r="C138" s="7">
        <f t="shared" si="2"/>
        <v>42640</v>
      </c>
      <c r="D138" s="5">
        <f>'Steer Intake'!F137</f>
        <v>5727.1500000000005</v>
      </c>
      <c r="E138" s="43">
        <v>319</v>
      </c>
      <c r="F138" s="47"/>
      <c r="G138" s="47">
        <f>'Daily Biomass Sandy'!C137</f>
        <v>940.1225806451622</v>
      </c>
      <c r="I138" s="13">
        <v>325</v>
      </c>
      <c r="J138" s="15"/>
      <c r="K138" s="15">
        <f>'Daily Biomass Sandy'!C137</f>
        <v>940.1225806451622</v>
      </c>
      <c r="M138" s="57">
        <v>325</v>
      </c>
      <c r="N138" s="58"/>
      <c r="O138" s="58">
        <f>'Daily Biomass Sandy'!C137</f>
        <v>940.1225806451622</v>
      </c>
      <c r="Q138" s="22">
        <v>304</v>
      </c>
      <c r="R138" s="22"/>
      <c r="S138" s="23">
        <f>'Daily Biomass Loamy'!C137</f>
        <v>630.00000000000182</v>
      </c>
      <c r="U138" s="28">
        <v>311</v>
      </c>
      <c r="V138" s="25"/>
      <c r="W138" s="28">
        <f>'Daily Biomass Loamy'!C137</f>
        <v>630.00000000000182</v>
      </c>
      <c r="Y138" s="30">
        <v>322</v>
      </c>
      <c r="Z138" s="30"/>
      <c r="AA138" s="33">
        <f>'Daily Biomass Loamy'!C137</f>
        <v>630.00000000000182</v>
      </c>
      <c r="AC138" s="34">
        <v>304</v>
      </c>
      <c r="AE138" s="37">
        <f>'Daily Biomass Mixed'!C137</f>
        <v>718.56000000000131</v>
      </c>
      <c r="AG138" s="38">
        <v>322</v>
      </c>
      <c r="AH138" s="38"/>
      <c r="AI138" s="41">
        <f>'Daily Biomass Mixed'!C137</f>
        <v>718.56000000000131</v>
      </c>
      <c r="AK138" s="43">
        <v>368</v>
      </c>
      <c r="AM138" s="48">
        <f>'Daily Biomass Mixed'!C137</f>
        <v>718.56000000000131</v>
      </c>
      <c r="AO138" s="62">
        <v>368</v>
      </c>
      <c r="AQ138" s="63">
        <f>'Daily Biomass Mixed'!C137</f>
        <v>718.56000000000131</v>
      </c>
    </row>
    <row r="139" spans="1:43" x14ac:dyDescent="0.3">
      <c r="A139" s="7">
        <v>42275</v>
      </c>
      <c r="B139">
        <v>137</v>
      </c>
      <c r="C139" s="7">
        <f t="shared" si="2"/>
        <v>42641</v>
      </c>
      <c r="D139" s="5">
        <f>'Steer Intake'!F138</f>
        <v>5740.02</v>
      </c>
      <c r="E139" s="43">
        <v>319</v>
      </c>
      <c r="F139" s="47"/>
      <c r="G139" s="47">
        <f>'Daily Biomass Sandy'!C138</f>
        <v>941.34193548387191</v>
      </c>
      <c r="I139" s="13">
        <v>325</v>
      </c>
      <c r="J139" s="15"/>
      <c r="K139" s="15">
        <f>'Daily Biomass Sandy'!C138</f>
        <v>941.34193548387191</v>
      </c>
      <c r="M139" s="57">
        <v>325</v>
      </c>
      <c r="N139" s="58"/>
      <c r="O139" s="58">
        <f>'Daily Biomass Sandy'!C138</f>
        <v>941.34193548387191</v>
      </c>
      <c r="Q139" s="22">
        <v>304</v>
      </c>
      <c r="R139" s="22"/>
      <c r="S139" s="23">
        <f>'Daily Biomass Loamy'!C138</f>
        <v>630.00000000000182</v>
      </c>
      <c r="U139" s="28">
        <v>311</v>
      </c>
      <c r="V139" s="25"/>
      <c r="W139" s="28">
        <f>'Daily Biomass Loamy'!C138</f>
        <v>630.00000000000182</v>
      </c>
      <c r="Y139" s="30">
        <v>322</v>
      </c>
      <c r="Z139" s="30"/>
      <c r="AA139" s="33">
        <f>'Daily Biomass Loamy'!C138</f>
        <v>630.00000000000182</v>
      </c>
      <c r="AC139" s="34">
        <v>304</v>
      </c>
      <c r="AE139" s="37">
        <f>'Daily Biomass Mixed'!C138</f>
        <v>719.04000000000133</v>
      </c>
      <c r="AG139" s="38">
        <v>322</v>
      </c>
      <c r="AH139" s="38"/>
      <c r="AI139" s="41">
        <f>'Daily Biomass Mixed'!C138</f>
        <v>719.04000000000133</v>
      </c>
      <c r="AK139" s="43">
        <v>368</v>
      </c>
      <c r="AM139" s="48">
        <f>'Daily Biomass Mixed'!C138</f>
        <v>719.04000000000133</v>
      </c>
      <c r="AO139" s="62">
        <v>368</v>
      </c>
      <c r="AQ139" s="63">
        <f>'Daily Biomass Mixed'!C138</f>
        <v>719.04000000000133</v>
      </c>
    </row>
    <row r="140" spans="1:43" x14ac:dyDescent="0.3">
      <c r="A140" s="7">
        <v>42276</v>
      </c>
      <c r="B140">
        <v>138</v>
      </c>
      <c r="C140" s="7">
        <f t="shared" si="2"/>
        <v>42642</v>
      </c>
      <c r="D140" s="5">
        <f>'Steer Intake'!F139</f>
        <v>5752.89</v>
      </c>
      <c r="E140" s="43">
        <v>319</v>
      </c>
      <c r="F140" s="47"/>
      <c r="G140" s="47">
        <f>'Daily Biomass Sandy'!C139</f>
        <v>942.56129032258161</v>
      </c>
      <c r="I140" s="13">
        <v>325</v>
      </c>
      <c r="J140" s="15"/>
      <c r="K140" s="15">
        <f>'Daily Biomass Sandy'!C139</f>
        <v>942.56129032258161</v>
      </c>
      <c r="M140" s="57">
        <v>325</v>
      </c>
      <c r="N140" s="58"/>
      <c r="O140" s="58">
        <f>'Daily Biomass Sandy'!C139</f>
        <v>942.56129032258161</v>
      </c>
      <c r="Q140" s="22">
        <v>304</v>
      </c>
      <c r="R140" s="22"/>
      <c r="S140" s="23">
        <f>'Daily Biomass Loamy'!C139</f>
        <v>630.00000000000182</v>
      </c>
      <c r="U140" s="28">
        <v>311</v>
      </c>
      <c r="V140" s="25"/>
      <c r="W140" s="28">
        <f>'Daily Biomass Loamy'!C139</f>
        <v>630.00000000000182</v>
      </c>
      <c r="Y140" s="30">
        <v>322</v>
      </c>
      <c r="Z140" s="30"/>
      <c r="AA140" s="33">
        <f>'Daily Biomass Loamy'!C139</f>
        <v>630.00000000000182</v>
      </c>
      <c r="AC140" s="34">
        <v>304</v>
      </c>
      <c r="AE140" s="37">
        <f>'Daily Biomass Mixed'!C139</f>
        <v>719.52000000000135</v>
      </c>
      <c r="AG140" s="38">
        <v>322</v>
      </c>
      <c r="AH140" s="38"/>
      <c r="AI140" s="41">
        <f>'Daily Biomass Mixed'!C139</f>
        <v>719.52000000000135</v>
      </c>
      <c r="AK140" s="43">
        <v>368</v>
      </c>
      <c r="AM140" s="48">
        <f>'Daily Biomass Mixed'!C139</f>
        <v>719.52000000000135</v>
      </c>
      <c r="AO140" s="62">
        <v>368</v>
      </c>
      <c r="AQ140" s="63">
        <f>'Daily Biomass Mixed'!C139</f>
        <v>719.52000000000135</v>
      </c>
    </row>
    <row r="141" spans="1:43" x14ac:dyDescent="0.3">
      <c r="A141" s="7">
        <v>42277</v>
      </c>
      <c r="B141">
        <v>139</v>
      </c>
      <c r="C141" s="7">
        <f t="shared" si="2"/>
        <v>42643</v>
      </c>
      <c r="D141" s="5">
        <f>'Steer Intake'!F140</f>
        <v>5765.76</v>
      </c>
      <c r="E141" s="43">
        <v>319</v>
      </c>
      <c r="F141" s="47"/>
      <c r="G141" s="47">
        <f>'Daily Biomass Sandy'!C140</f>
        <v>943.78064516129132</v>
      </c>
      <c r="I141" s="13">
        <v>325</v>
      </c>
      <c r="J141" s="15"/>
      <c r="K141" s="15">
        <f>'Daily Biomass Sandy'!C140</f>
        <v>943.78064516129132</v>
      </c>
      <c r="M141" s="57">
        <v>325</v>
      </c>
      <c r="N141" s="58"/>
      <c r="O141" s="58">
        <f>'Daily Biomass Sandy'!C140</f>
        <v>943.78064516129132</v>
      </c>
      <c r="Q141" s="22">
        <v>304</v>
      </c>
      <c r="R141" s="22"/>
      <c r="S141" s="23">
        <f>'Daily Biomass Loamy'!C140</f>
        <v>630.00000000000182</v>
      </c>
      <c r="U141" s="28">
        <v>311</v>
      </c>
      <c r="V141" s="25"/>
      <c r="W141" s="28">
        <f>'Daily Biomass Loamy'!C140</f>
        <v>630.00000000000182</v>
      </c>
      <c r="Y141" s="30">
        <v>322</v>
      </c>
      <c r="Z141" s="30"/>
      <c r="AA141" s="33">
        <f>'Daily Biomass Loamy'!C140</f>
        <v>630.00000000000182</v>
      </c>
      <c r="AC141" s="34">
        <v>304</v>
      </c>
      <c r="AE141" s="37">
        <f>'Daily Biomass Mixed'!C140</f>
        <v>720.00000000000136</v>
      </c>
      <c r="AG141" s="38">
        <v>322</v>
      </c>
      <c r="AH141" s="38"/>
      <c r="AI141" s="41">
        <f>'Daily Biomass Mixed'!C140</f>
        <v>720.00000000000136</v>
      </c>
      <c r="AK141" s="43">
        <v>368</v>
      </c>
      <c r="AM141" s="48">
        <f>'Daily Biomass Mixed'!C140</f>
        <v>720.00000000000136</v>
      </c>
      <c r="AO141" s="62">
        <v>368</v>
      </c>
      <c r="AQ141" s="63">
        <f>'Daily Biomass Mixed'!C140</f>
        <v>720.00000000000136</v>
      </c>
    </row>
    <row r="142" spans="1:43" x14ac:dyDescent="0.3">
      <c r="A142" s="7">
        <v>42278</v>
      </c>
      <c r="B142">
        <v>140</v>
      </c>
      <c r="C142" s="7">
        <f t="shared" si="2"/>
        <v>42644</v>
      </c>
      <c r="D142" s="5">
        <f>'Steer Intake'!F141</f>
        <v>5778.63</v>
      </c>
      <c r="E142" s="43">
        <v>319</v>
      </c>
      <c r="F142" s="47"/>
      <c r="G142" s="47">
        <f>'Daily Biomass Sandy'!C141</f>
        <v>945.00000000000102</v>
      </c>
      <c r="I142" s="13">
        <v>325</v>
      </c>
      <c r="J142" s="15"/>
      <c r="K142" s="15">
        <f>'Daily Biomass Sandy'!C141</f>
        <v>945.00000000000102</v>
      </c>
      <c r="M142" s="57">
        <v>325</v>
      </c>
      <c r="N142" s="58"/>
      <c r="O142" s="58">
        <f>'Daily Biomass Sandy'!C141</f>
        <v>945.00000000000102</v>
      </c>
      <c r="Q142" s="22">
        <v>304</v>
      </c>
      <c r="R142" s="22"/>
      <c r="S142" s="23">
        <f>'Daily Biomass Loamy'!C141</f>
        <v>630.00000000000182</v>
      </c>
      <c r="U142" s="28">
        <v>311</v>
      </c>
      <c r="V142" s="25"/>
      <c r="W142" s="28">
        <f>'Daily Biomass Loamy'!C141</f>
        <v>630.00000000000182</v>
      </c>
      <c r="Y142" s="30">
        <v>322</v>
      </c>
      <c r="Z142" s="30"/>
      <c r="AA142" s="33">
        <f>'Daily Biomass Loamy'!C141</f>
        <v>630.00000000000182</v>
      </c>
      <c r="AC142" s="34">
        <v>304</v>
      </c>
      <c r="AE142" s="37">
        <f>'Daily Biomass Mixed'!C141</f>
        <v>720.48000000000138</v>
      </c>
      <c r="AG142" s="38">
        <v>322</v>
      </c>
      <c r="AH142" s="38"/>
      <c r="AI142" s="41">
        <f>'Daily Biomass Mixed'!C141</f>
        <v>720.48000000000138</v>
      </c>
      <c r="AK142" s="43">
        <v>368</v>
      </c>
      <c r="AM142" s="48">
        <f>'Daily Biomass Mixed'!C141</f>
        <v>720.48000000000138</v>
      </c>
      <c r="AO142" s="62">
        <v>368</v>
      </c>
      <c r="AQ142" s="63">
        <f>'Daily Biomass Mixed'!C141</f>
        <v>720.48000000000138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Explanation of Calculations</vt:lpstr>
      <vt:lpstr>Pasture Production Lookup</vt:lpstr>
      <vt:lpstr>Steer Intake</vt:lpstr>
      <vt:lpstr>Pasture Sizes</vt:lpstr>
      <vt:lpstr>Daily Residual</vt:lpstr>
      <vt:lpstr>Daily Biomass Sandy</vt:lpstr>
      <vt:lpstr>Daily Biomass Mixed</vt:lpstr>
      <vt:lpstr>Daily Biomass Loamy</vt:lpstr>
      <vt:lpstr>Daily by Pasture</vt:lpstr>
      <vt:lpstr>Master</vt:lpstr>
      <vt:lpstr>Crossroads</vt:lpstr>
      <vt:lpstr>DailyIntake</vt:lpstr>
      <vt:lpstr>Date</vt:lpstr>
      <vt:lpstr>Elm</vt:lpstr>
      <vt:lpstr>Headquarters</vt:lpstr>
      <vt:lpstr>Highway</vt:lpstr>
      <vt:lpstr>Hilltank</vt:lpstr>
      <vt:lpstr>Nighthawk</vt:lpstr>
      <vt:lpstr>PastureInfo</vt:lpstr>
      <vt:lpstr>PastureOrder</vt:lpstr>
      <vt:lpstr>Ridgeline</vt:lpstr>
      <vt:lpstr>SaltFlat</vt:lpstr>
      <vt:lpstr>Snowfence</vt:lpstr>
      <vt:lpstr>South</vt:lpstr>
      <vt:lpstr>Thresholds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DavidAugustine</dc:creator>
  <cp:lastModifiedBy>David.Augustine</cp:lastModifiedBy>
  <dcterms:created xsi:type="dcterms:W3CDTF">2014-01-17T20:01:05Z</dcterms:created>
  <dcterms:modified xsi:type="dcterms:W3CDTF">2016-02-11T18:02:06Z</dcterms:modified>
</cp:coreProperties>
</file>